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rienteringse-my.sharepoint.com/personal/sfif-g_friidrott_se/Documents/SFIF-Gemensam/Elit och landslag/PC Mångkamp/poängtabeller/"/>
    </mc:Choice>
  </mc:AlternateContent>
  <xr:revisionPtr revIDLastSave="0" documentId="8_{F866B894-9145-4C0A-8E01-BACF58FA695B}" xr6:coauthVersionLast="47" xr6:coauthVersionMax="47" xr10:uidLastSave="{00000000-0000-0000-0000-000000000000}"/>
  <bookViews>
    <workbookView xWindow="-110" yWindow="-110" windowWidth="19420" windowHeight="10420" tabRatio="733" activeTab="4" xr2:uid="{00000000-000D-0000-FFFF-FFFF00000000}"/>
  </bookViews>
  <sheets>
    <sheet name="Sjukamp" sheetId="10" r:id="rId1"/>
    <sheet name="Sjukamp landskamp" sheetId="11" state="hidden" r:id="rId2"/>
    <sheet name="Tiokamp" sheetId="8" r:id="rId3"/>
    <sheet name="Sexkamp F15" sheetId="13" r:id="rId4"/>
    <sheet name="Åttkamp P15" sheetId="14" r:id="rId5"/>
    <sheet name="Tiokamp landskamp" sheetId="12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4" l="1"/>
  <c r="D9" i="14"/>
  <c r="D10" i="14"/>
  <c r="U7" i="14"/>
  <c r="U8" i="14"/>
  <c r="U9" i="14"/>
  <c r="U10" i="14"/>
  <c r="U5" i="14"/>
  <c r="U6" i="14"/>
  <c r="F6" i="14"/>
  <c r="F7" i="14"/>
  <c r="F8" i="14"/>
  <c r="F9" i="14"/>
  <c r="F10" i="14"/>
  <c r="F5" i="14"/>
  <c r="L10" i="14"/>
  <c r="J10" i="14"/>
  <c r="H10" i="14"/>
  <c r="R10" i="14"/>
  <c r="P10" i="14"/>
  <c r="N10" i="14"/>
  <c r="L9" i="14"/>
  <c r="J9" i="14"/>
  <c r="H9" i="14"/>
  <c r="R9" i="14"/>
  <c r="P9" i="14"/>
  <c r="N9" i="14"/>
  <c r="L8" i="14"/>
  <c r="J8" i="14"/>
  <c r="H8" i="14"/>
  <c r="R8" i="14"/>
  <c r="P8" i="14"/>
  <c r="N8" i="14"/>
  <c r="L7" i="14"/>
  <c r="J7" i="14"/>
  <c r="H7" i="14"/>
  <c r="R7" i="14"/>
  <c r="P7" i="14"/>
  <c r="N7" i="14"/>
  <c r="L6" i="14"/>
  <c r="J6" i="14"/>
  <c r="H6" i="14"/>
  <c r="R6" i="14"/>
  <c r="P6" i="14"/>
  <c r="N6" i="14"/>
  <c r="L5" i="14"/>
  <c r="J5" i="14"/>
  <c r="H5" i="14"/>
  <c r="R5" i="14"/>
  <c r="P5" i="14"/>
  <c r="N5" i="14"/>
  <c r="F6" i="13"/>
  <c r="F7" i="13"/>
  <c r="F8" i="13"/>
  <c r="F9" i="13"/>
  <c r="F10" i="13"/>
  <c r="F5" i="13"/>
  <c r="Q6" i="13"/>
  <c r="Q7" i="13"/>
  <c r="Q8" i="13"/>
  <c r="Q9" i="13"/>
  <c r="Q10" i="13"/>
  <c r="Q5" i="13"/>
  <c r="D5" i="14" l="1"/>
  <c r="D7" i="14"/>
  <c r="D6" i="14"/>
  <c r="D8" i="13" l="1"/>
  <c r="D9" i="13"/>
  <c r="D10" i="13"/>
  <c r="N10" i="13"/>
  <c r="L10" i="13"/>
  <c r="J10" i="13"/>
  <c r="H10" i="13"/>
  <c r="N9" i="13"/>
  <c r="L9" i="13"/>
  <c r="J9" i="13"/>
  <c r="H9" i="13"/>
  <c r="N8" i="13"/>
  <c r="L8" i="13"/>
  <c r="J8" i="13"/>
  <c r="H8" i="13"/>
  <c r="N7" i="13"/>
  <c r="L7" i="13"/>
  <c r="J7" i="13"/>
  <c r="H7" i="13"/>
  <c r="N6" i="13"/>
  <c r="L6" i="13"/>
  <c r="J6" i="13"/>
  <c r="H6" i="13"/>
  <c r="N5" i="13"/>
  <c r="L5" i="13"/>
  <c r="D5" i="13" s="1"/>
  <c r="J5" i="13"/>
  <c r="H5" i="13"/>
  <c r="F22" i="12"/>
  <c r="H22" i="12"/>
  <c r="J22" i="12"/>
  <c r="L22" i="12"/>
  <c r="N22" i="12"/>
  <c r="P22" i="12"/>
  <c r="R22" i="12"/>
  <c r="T22" i="12"/>
  <c r="V22" i="12"/>
  <c r="Y22" i="12"/>
  <c r="F23" i="12"/>
  <c r="H23" i="12"/>
  <c r="J23" i="12"/>
  <c r="L23" i="12"/>
  <c r="N23" i="12"/>
  <c r="P23" i="12"/>
  <c r="R23" i="12"/>
  <c r="T23" i="12"/>
  <c r="V23" i="12"/>
  <c r="Y23" i="12"/>
  <c r="F24" i="12"/>
  <c r="H24" i="12"/>
  <c r="J24" i="12"/>
  <c r="L24" i="12"/>
  <c r="N24" i="12"/>
  <c r="P24" i="12"/>
  <c r="R24" i="12"/>
  <c r="T24" i="12"/>
  <c r="V24" i="12"/>
  <c r="Y24" i="12"/>
  <c r="F25" i="12"/>
  <c r="H25" i="12"/>
  <c r="J25" i="12"/>
  <c r="L25" i="12"/>
  <c r="N25" i="12"/>
  <c r="P25" i="12"/>
  <c r="R25" i="12"/>
  <c r="T25" i="12"/>
  <c r="V25" i="12"/>
  <c r="Y25" i="12"/>
  <c r="F26" i="12"/>
  <c r="H26" i="12"/>
  <c r="J26" i="12"/>
  <c r="L26" i="12"/>
  <c r="N26" i="12"/>
  <c r="P26" i="12"/>
  <c r="R26" i="12"/>
  <c r="T26" i="12"/>
  <c r="V26" i="12"/>
  <c r="Y26" i="12"/>
  <c r="F27" i="12"/>
  <c r="H27" i="12"/>
  <c r="J27" i="12"/>
  <c r="L27" i="12"/>
  <c r="N27" i="12"/>
  <c r="P27" i="12"/>
  <c r="R27" i="12"/>
  <c r="T27" i="12"/>
  <c r="V27" i="12"/>
  <c r="Y27" i="12"/>
  <c r="F28" i="12"/>
  <c r="H28" i="12"/>
  <c r="J28" i="12"/>
  <c r="L28" i="12"/>
  <c r="N28" i="12"/>
  <c r="P28" i="12"/>
  <c r="R28" i="12"/>
  <c r="T28" i="12"/>
  <c r="V28" i="12"/>
  <c r="Y28" i="12"/>
  <c r="F29" i="12"/>
  <c r="H29" i="12"/>
  <c r="J29" i="12"/>
  <c r="L29" i="12"/>
  <c r="N29" i="12"/>
  <c r="P29" i="12"/>
  <c r="R29" i="12"/>
  <c r="T29" i="12"/>
  <c r="V29" i="12"/>
  <c r="Y29" i="12"/>
  <c r="D6" i="13" l="1"/>
  <c r="D7" i="13"/>
  <c r="D29" i="12"/>
  <c r="D28" i="12"/>
  <c r="D27" i="12"/>
  <c r="D26" i="12"/>
  <c r="D25" i="12"/>
  <c r="D24" i="12"/>
  <c r="D23" i="12"/>
  <c r="D22" i="12"/>
  <c r="Y21" i="12"/>
  <c r="V21" i="12"/>
  <c r="T21" i="12"/>
  <c r="R21" i="12"/>
  <c r="P21" i="12"/>
  <c r="N21" i="12"/>
  <c r="L21" i="12"/>
  <c r="J21" i="12"/>
  <c r="H21" i="12"/>
  <c r="F21" i="12"/>
  <c r="D21" i="12"/>
  <c r="Y20" i="12"/>
  <c r="V20" i="12"/>
  <c r="T20" i="12"/>
  <c r="R20" i="12"/>
  <c r="P20" i="12"/>
  <c r="N20" i="12"/>
  <c r="L20" i="12"/>
  <c r="J20" i="12"/>
  <c r="H20" i="12"/>
  <c r="F20" i="12"/>
  <c r="Y19" i="12"/>
  <c r="V19" i="12"/>
  <c r="T19" i="12"/>
  <c r="R19" i="12"/>
  <c r="P19" i="12"/>
  <c r="N19" i="12"/>
  <c r="L19" i="12"/>
  <c r="J19" i="12"/>
  <c r="H19" i="12"/>
  <c r="F19" i="12"/>
  <c r="D19" i="12" s="1"/>
  <c r="Y18" i="12"/>
  <c r="V18" i="12"/>
  <c r="T18" i="12"/>
  <c r="R18" i="12"/>
  <c r="P18" i="12"/>
  <c r="N18" i="12"/>
  <c r="L18" i="12"/>
  <c r="J18" i="12"/>
  <c r="H18" i="12"/>
  <c r="F18" i="12"/>
  <c r="Y17" i="12"/>
  <c r="V17" i="12"/>
  <c r="T17" i="12"/>
  <c r="R17" i="12"/>
  <c r="P17" i="12"/>
  <c r="N17" i="12"/>
  <c r="L17" i="12"/>
  <c r="J17" i="12"/>
  <c r="H17" i="12"/>
  <c r="F17" i="12"/>
  <c r="D17" i="12" s="1"/>
  <c r="Y16" i="12"/>
  <c r="V16" i="12"/>
  <c r="T16" i="12"/>
  <c r="R16" i="12"/>
  <c r="P16" i="12"/>
  <c r="N16" i="12"/>
  <c r="L16" i="12"/>
  <c r="J16" i="12"/>
  <c r="H16" i="12"/>
  <c r="F16" i="12"/>
  <c r="Y15" i="12"/>
  <c r="V15" i="12"/>
  <c r="T15" i="12"/>
  <c r="R15" i="12"/>
  <c r="P15" i="12"/>
  <c r="N15" i="12"/>
  <c r="L15" i="12"/>
  <c r="J15" i="12"/>
  <c r="H15" i="12"/>
  <c r="F15" i="12"/>
  <c r="Y14" i="12"/>
  <c r="V14" i="12"/>
  <c r="T14" i="12"/>
  <c r="R14" i="12"/>
  <c r="P14" i="12"/>
  <c r="N14" i="12"/>
  <c r="L14" i="12"/>
  <c r="J14" i="12"/>
  <c r="H14" i="12"/>
  <c r="F14" i="12"/>
  <c r="Y13" i="12"/>
  <c r="V13" i="12"/>
  <c r="T13" i="12"/>
  <c r="R13" i="12"/>
  <c r="P13" i="12"/>
  <c r="N13" i="12"/>
  <c r="L13" i="12"/>
  <c r="J13" i="12"/>
  <c r="H13" i="12"/>
  <c r="F13" i="12"/>
  <c r="Y12" i="12"/>
  <c r="V12" i="12"/>
  <c r="T12" i="12"/>
  <c r="R12" i="12"/>
  <c r="P12" i="12"/>
  <c r="N12" i="12"/>
  <c r="L12" i="12"/>
  <c r="J12" i="12"/>
  <c r="H12" i="12"/>
  <c r="F12" i="12"/>
  <c r="D12" i="12" s="1"/>
  <c r="Y11" i="12"/>
  <c r="V11" i="12"/>
  <c r="T11" i="12"/>
  <c r="R11" i="12"/>
  <c r="P11" i="12"/>
  <c r="N11" i="12"/>
  <c r="L11" i="12"/>
  <c r="J11" i="12"/>
  <c r="H11" i="12"/>
  <c r="F11" i="12"/>
  <c r="Y10" i="12"/>
  <c r="V10" i="12"/>
  <c r="T10" i="12"/>
  <c r="R10" i="12"/>
  <c r="P10" i="12"/>
  <c r="N10" i="12"/>
  <c r="L10" i="12"/>
  <c r="J10" i="12"/>
  <c r="H10" i="12"/>
  <c r="F10" i="12"/>
  <c r="D10" i="12" s="1"/>
  <c r="Y9" i="12"/>
  <c r="V9" i="12"/>
  <c r="T9" i="12"/>
  <c r="R9" i="12"/>
  <c r="P9" i="12"/>
  <c r="N9" i="12"/>
  <c r="L9" i="12"/>
  <c r="J9" i="12"/>
  <c r="H9" i="12"/>
  <c r="F9" i="12"/>
  <c r="D9" i="12" s="1"/>
  <c r="Y8" i="12"/>
  <c r="V8" i="12"/>
  <c r="T8" i="12"/>
  <c r="R8" i="12"/>
  <c r="P8" i="12"/>
  <c r="N8" i="12"/>
  <c r="L8" i="12"/>
  <c r="J8" i="12"/>
  <c r="H8" i="12"/>
  <c r="F8" i="12"/>
  <c r="Y7" i="12"/>
  <c r="V7" i="12"/>
  <c r="T7" i="12"/>
  <c r="R7" i="12"/>
  <c r="P7" i="12"/>
  <c r="N7" i="12"/>
  <c r="L7" i="12"/>
  <c r="J7" i="12"/>
  <c r="H7" i="12"/>
  <c r="F7" i="12"/>
  <c r="Y6" i="12"/>
  <c r="V6" i="12"/>
  <c r="T6" i="12"/>
  <c r="R6" i="12"/>
  <c r="P6" i="12"/>
  <c r="N6" i="12"/>
  <c r="L6" i="12"/>
  <c r="J6" i="12"/>
  <c r="H6" i="12"/>
  <c r="F6" i="12"/>
  <c r="S29" i="11"/>
  <c r="P29" i="11"/>
  <c r="N29" i="11"/>
  <c r="L29" i="11"/>
  <c r="J29" i="11"/>
  <c r="H29" i="11"/>
  <c r="F29" i="11"/>
  <c r="D29" i="11" s="1"/>
  <c r="S28" i="11"/>
  <c r="P28" i="11"/>
  <c r="N28" i="11"/>
  <c r="L28" i="11"/>
  <c r="J28" i="11"/>
  <c r="H28" i="11"/>
  <c r="F28" i="11"/>
  <c r="S27" i="11"/>
  <c r="P27" i="11"/>
  <c r="N27" i="11"/>
  <c r="L27" i="11"/>
  <c r="J27" i="11"/>
  <c r="H27" i="11"/>
  <c r="F27" i="11"/>
  <c r="S26" i="11"/>
  <c r="P26" i="11"/>
  <c r="N26" i="11"/>
  <c r="L26" i="11"/>
  <c r="J26" i="11"/>
  <c r="H26" i="11"/>
  <c r="F26" i="11"/>
  <c r="S25" i="11"/>
  <c r="P25" i="11"/>
  <c r="N25" i="11"/>
  <c r="L25" i="11"/>
  <c r="J25" i="11"/>
  <c r="H25" i="11"/>
  <c r="F25" i="11"/>
  <c r="D25" i="11" s="1"/>
  <c r="S24" i="11"/>
  <c r="P24" i="11"/>
  <c r="N24" i="11"/>
  <c r="L24" i="11"/>
  <c r="J24" i="11"/>
  <c r="H24" i="11"/>
  <c r="F24" i="11"/>
  <c r="S23" i="11"/>
  <c r="P23" i="11"/>
  <c r="N23" i="11"/>
  <c r="L23" i="11"/>
  <c r="J23" i="11"/>
  <c r="H23" i="11"/>
  <c r="F23" i="11"/>
  <c r="S22" i="11"/>
  <c r="P22" i="11"/>
  <c r="N22" i="11"/>
  <c r="L22" i="11"/>
  <c r="J22" i="11"/>
  <c r="H22" i="11"/>
  <c r="F22" i="11"/>
  <c r="S21" i="11"/>
  <c r="P21" i="11"/>
  <c r="N21" i="11"/>
  <c r="L21" i="11"/>
  <c r="J21" i="11"/>
  <c r="H21" i="11"/>
  <c r="F21" i="11"/>
  <c r="D21" i="11" s="1"/>
  <c r="S20" i="11"/>
  <c r="P20" i="11"/>
  <c r="N20" i="11"/>
  <c r="L20" i="11"/>
  <c r="J20" i="11"/>
  <c r="H20" i="11"/>
  <c r="F20" i="11"/>
  <c r="S19" i="11"/>
  <c r="P19" i="11"/>
  <c r="N19" i="11"/>
  <c r="L19" i="11"/>
  <c r="J19" i="11"/>
  <c r="H19" i="11"/>
  <c r="F19" i="11"/>
  <c r="S18" i="11"/>
  <c r="P18" i="11"/>
  <c r="N18" i="11"/>
  <c r="L18" i="11"/>
  <c r="J18" i="11"/>
  <c r="H18" i="11"/>
  <c r="F18" i="11"/>
  <c r="S17" i="11"/>
  <c r="P17" i="11"/>
  <c r="N17" i="11"/>
  <c r="L17" i="11"/>
  <c r="J17" i="11"/>
  <c r="H17" i="11"/>
  <c r="F17" i="11"/>
  <c r="D17" i="11" s="1"/>
  <c r="S16" i="11"/>
  <c r="P16" i="11"/>
  <c r="N16" i="11"/>
  <c r="L16" i="11"/>
  <c r="J16" i="11"/>
  <c r="H16" i="11"/>
  <c r="F16" i="11"/>
  <c r="S15" i="11"/>
  <c r="P15" i="11"/>
  <c r="N15" i="11"/>
  <c r="L15" i="11"/>
  <c r="J15" i="11"/>
  <c r="H15" i="11"/>
  <c r="F15" i="11"/>
  <c r="S14" i="11"/>
  <c r="P14" i="11"/>
  <c r="N14" i="11"/>
  <c r="L14" i="11"/>
  <c r="J14" i="11"/>
  <c r="H14" i="11"/>
  <c r="F14" i="11"/>
  <c r="S13" i="11"/>
  <c r="P13" i="11"/>
  <c r="N13" i="11"/>
  <c r="L13" i="11"/>
  <c r="J13" i="11"/>
  <c r="H13" i="11"/>
  <c r="F13" i="11"/>
  <c r="D13" i="11" s="1"/>
  <c r="S12" i="11"/>
  <c r="P12" i="11"/>
  <c r="N12" i="11"/>
  <c r="L12" i="11"/>
  <c r="J12" i="11"/>
  <c r="H12" i="11"/>
  <c r="F12" i="11"/>
  <c r="S11" i="11"/>
  <c r="P11" i="11"/>
  <c r="N11" i="11"/>
  <c r="L11" i="11"/>
  <c r="J11" i="11"/>
  <c r="H11" i="11"/>
  <c r="F11" i="11"/>
  <c r="S10" i="11"/>
  <c r="P10" i="11"/>
  <c r="N10" i="11"/>
  <c r="L10" i="11"/>
  <c r="J10" i="11"/>
  <c r="H10" i="11"/>
  <c r="F10" i="11"/>
  <c r="S9" i="11"/>
  <c r="P9" i="11"/>
  <c r="N9" i="11"/>
  <c r="L9" i="11"/>
  <c r="J9" i="11"/>
  <c r="H9" i="11"/>
  <c r="F9" i="11"/>
  <c r="D9" i="11" s="1"/>
  <c r="S8" i="11"/>
  <c r="P8" i="11"/>
  <c r="N8" i="11"/>
  <c r="L8" i="11"/>
  <c r="J8" i="11"/>
  <c r="H8" i="11"/>
  <c r="F8" i="11"/>
  <c r="S7" i="11"/>
  <c r="P7" i="11"/>
  <c r="N7" i="11"/>
  <c r="L7" i="11"/>
  <c r="J7" i="11"/>
  <c r="H7" i="11"/>
  <c r="F7" i="11"/>
  <c r="S6" i="11"/>
  <c r="P6" i="11"/>
  <c r="N6" i="11"/>
  <c r="L6" i="11"/>
  <c r="J6" i="11"/>
  <c r="H6" i="11"/>
  <c r="F6" i="11"/>
  <c r="D12" i="11" l="1"/>
  <c r="D16" i="11"/>
  <c r="D20" i="11"/>
  <c r="D24" i="11"/>
  <c r="D28" i="11"/>
  <c r="D7" i="11"/>
  <c r="D11" i="11"/>
  <c r="D15" i="11"/>
  <c r="D19" i="11"/>
  <c r="D23" i="11"/>
  <c r="D27" i="11"/>
  <c r="D8" i="11"/>
  <c r="D6" i="11"/>
  <c r="D10" i="11"/>
  <c r="D33" i="11" s="1"/>
  <c r="D14" i="11"/>
  <c r="D34" i="11" s="1"/>
  <c r="D18" i="11"/>
  <c r="D22" i="11"/>
  <c r="D26" i="11"/>
  <c r="D13" i="12"/>
  <c r="D7" i="12"/>
  <c r="D14" i="12"/>
  <c r="D16" i="12"/>
  <c r="D18" i="12"/>
  <c r="D11" i="12"/>
  <c r="D33" i="12" s="1"/>
  <c r="D20" i="12"/>
  <c r="D6" i="12"/>
  <c r="D8" i="12"/>
  <c r="D15" i="12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S7" i="10"/>
  <c r="S8" i="10"/>
  <c r="S6" i="10"/>
  <c r="P7" i="10"/>
  <c r="P8" i="10"/>
  <c r="P6" i="10"/>
  <c r="L7" i="10"/>
  <c r="L8" i="10"/>
  <c r="L6" i="10"/>
  <c r="J6" i="10"/>
  <c r="H6" i="10"/>
  <c r="F7" i="10"/>
  <c r="F8" i="10"/>
  <c r="F6" i="10"/>
  <c r="N8" i="10"/>
  <c r="N7" i="10"/>
  <c r="N6" i="10"/>
  <c r="J8" i="10"/>
  <c r="J7" i="10"/>
  <c r="Y7" i="8"/>
  <c r="Y8" i="8"/>
  <c r="Y6" i="8"/>
  <c r="V8" i="8"/>
  <c r="V6" i="8"/>
  <c r="V7" i="8"/>
  <c r="R7" i="8"/>
  <c r="R8" i="8"/>
  <c r="R6" i="8"/>
  <c r="P7" i="8"/>
  <c r="P8" i="8"/>
  <c r="P6" i="8"/>
  <c r="N7" i="8"/>
  <c r="N8" i="8"/>
  <c r="N6" i="8"/>
  <c r="F8" i="8"/>
  <c r="F6" i="8"/>
  <c r="F7" i="8"/>
  <c r="T8" i="8"/>
  <c r="T7" i="8"/>
  <c r="T6" i="8"/>
  <c r="L8" i="8"/>
  <c r="L7" i="8"/>
  <c r="L6" i="8"/>
  <c r="J8" i="8"/>
  <c r="J7" i="8"/>
  <c r="J6" i="8"/>
  <c r="H8" i="8"/>
  <c r="H7" i="8"/>
  <c r="H6" i="8"/>
  <c r="D34" i="12" l="1"/>
  <c r="D35" i="12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6" i="10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6" i="8"/>
  <c r="H7" i="10" l="1"/>
  <c r="D7" i="10" s="1"/>
  <c r="H8" i="10"/>
  <c r="D8" i="10" s="1"/>
  <c r="D8" i="8"/>
  <c r="D7" i="8"/>
</calcChain>
</file>

<file path=xl/sharedStrings.xml><?xml version="1.0" encoding="utf-8"?>
<sst xmlns="http://schemas.openxmlformats.org/spreadsheetml/2006/main" count="222" uniqueCount="70">
  <si>
    <t>Heptathlon</t>
  </si>
  <si>
    <t>100 m hurdles</t>
  </si>
  <si>
    <t>High Jump</t>
  </si>
  <si>
    <t>Shot Put</t>
  </si>
  <si>
    <t>200 m</t>
  </si>
  <si>
    <t>Long Jump</t>
  </si>
  <si>
    <t>Javelin</t>
  </si>
  <si>
    <t>800 m</t>
  </si>
  <si>
    <t>Athlete</t>
  </si>
  <si>
    <t>Born</t>
  </si>
  <si>
    <t>Team</t>
  </si>
  <si>
    <t>s,00</t>
  </si>
  <si>
    <t>points</t>
  </si>
  <si>
    <t>cm</t>
  </si>
  <si>
    <t>m,00</t>
  </si>
  <si>
    <t>min</t>
  </si>
  <si>
    <t>U20 Women</t>
  </si>
  <si>
    <t>U18 Girls</t>
  </si>
  <si>
    <t>Heptathlon (match)</t>
  </si>
  <si>
    <t>Finland</t>
  </si>
  <si>
    <t>Sweden</t>
  </si>
  <si>
    <t>Team scores</t>
  </si>
  <si>
    <t>FINLAND</t>
  </si>
  <si>
    <t>SWEDEN</t>
  </si>
  <si>
    <t>Decathlon</t>
  </si>
  <si>
    <t>100 m</t>
  </si>
  <si>
    <t>400 m</t>
  </si>
  <si>
    <t>110 m hurdles</t>
  </si>
  <si>
    <t>Discus</t>
  </si>
  <si>
    <t>Pole Vault</t>
  </si>
  <si>
    <t>1500 m</t>
  </si>
  <si>
    <t>U20 Men</t>
  </si>
  <si>
    <t>U18 Boys</t>
  </si>
  <si>
    <t>Decathlon (match)</t>
  </si>
  <si>
    <t>Iceland</t>
  </si>
  <si>
    <t>ICELAND (extra)</t>
  </si>
  <si>
    <t>Aktiv, namn</t>
  </si>
  <si>
    <t>född</t>
  </si>
  <si>
    <t>klubb/förening</t>
  </si>
  <si>
    <t>Sjukamp</t>
  </si>
  <si>
    <t>100m häck</t>
  </si>
  <si>
    <t>höjd hopp</t>
  </si>
  <si>
    <t>kula</t>
  </si>
  <si>
    <t>200m</t>
  </si>
  <si>
    <t>längdhopp</t>
  </si>
  <si>
    <t>spjut</t>
  </si>
  <si>
    <t>Tiokamp</t>
  </si>
  <si>
    <t>höjdhopp</t>
  </si>
  <si>
    <t>110m häck</t>
  </si>
  <si>
    <t>diskus</t>
  </si>
  <si>
    <t>stavhopp</t>
  </si>
  <si>
    <t>Tiokamp M + M22 + P19 + P17</t>
  </si>
  <si>
    <t>Sjukamp (K + K22 + F19 + F17)</t>
  </si>
  <si>
    <t>Sexkamp</t>
  </si>
  <si>
    <t>600 m</t>
  </si>
  <si>
    <t>80m häck</t>
  </si>
  <si>
    <t>Åttakamp</t>
  </si>
  <si>
    <t>1000m</t>
  </si>
  <si>
    <t>IFK Växjö</t>
  </si>
  <si>
    <t>Carolina Klüft (sv rekord, ER)</t>
  </si>
  <si>
    <t>Carolina Klüft (19 år, sv rekord)</t>
  </si>
  <si>
    <t>Frida Linde (F19, 10a sv)</t>
  </si>
  <si>
    <t>Täby IS</t>
  </si>
  <si>
    <t>Nicklas Wiberg (sv rekord)</t>
  </si>
  <si>
    <t>Kalmar SK</t>
  </si>
  <si>
    <t>Jacob Thelander (P19 sv rekord)</t>
  </si>
  <si>
    <t>03</t>
  </si>
  <si>
    <t>Ljungby FK</t>
  </si>
  <si>
    <t>Fredrik Samuelsson (P19, 9a sv)</t>
  </si>
  <si>
    <t>Hässelby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</si>
</sst>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5" xfId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3" fontId="5" fillId="0" borderId="0" xfId="0" applyNumberFormat="1" applyFont="1"/>
    <xf numFmtId="0" fontId="5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left"/>
    </xf>
    <xf numFmtId="0" fontId="2" fillId="0" borderId="7" xfId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2" fillId="0" borderId="9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3" fillId="2" borderId="0" xfId="0" applyNumberFormat="1" applyFont="1" applyFill="1"/>
    <xf numFmtId="0" fontId="2" fillId="2" borderId="5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3" fontId="3" fillId="2" borderId="9" xfId="0" applyNumberFormat="1" applyFont="1" applyFill="1" applyBorder="1"/>
    <xf numFmtId="3" fontId="3" fillId="2" borderId="4" xfId="0" applyNumberFormat="1" applyFont="1" applyFill="1" applyBorder="1"/>
    <xf numFmtId="0" fontId="2" fillId="0" borderId="8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3" fontId="3" fillId="2" borderId="10" xfId="0" applyNumberFormat="1" applyFont="1" applyFill="1" applyBorder="1"/>
    <xf numFmtId="2" fontId="2" fillId="0" borderId="8" xfId="0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2" fontId="2" fillId="3" borderId="5" xfId="0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2" fontId="2" fillId="3" borderId="5" xfId="1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2" fontId="2" fillId="4" borderId="5" xfId="0" applyNumberFormat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2" fontId="2" fillId="4" borderId="5" xfId="1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3" fontId="7" fillId="0" borderId="0" xfId="0" quotePrefix="1" applyNumberFormat="1" applyFont="1" applyAlignment="1">
      <alignment horizontal="center"/>
    </xf>
    <xf numFmtId="0" fontId="3" fillId="0" borderId="0" xfId="0" applyFont="1"/>
    <xf numFmtId="2" fontId="2" fillId="3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workbookViewId="0">
      <selection activeCell="A8" sqref="A8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2.1796875" style="20" bestFit="1" customWidth="1"/>
    <col min="5" max="5" width="9.1796875" style="7"/>
    <col min="6" max="6" width="9.1796875" style="6"/>
    <col min="7" max="7" width="9.1796875" style="9"/>
    <col min="8" max="12" width="9.1796875" style="6"/>
    <col min="13" max="13" width="9.1796875" style="9"/>
    <col min="14" max="14" width="9.1796875" style="6"/>
    <col min="15" max="15" width="9.1796875" style="9"/>
    <col min="16" max="16" width="9.1796875" style="6"/>
    <col min="17" max="17" width="4" style="8" bestFit="1" customWidth="1"/>
    <col min="18" max="18" width="7" style="11" customWidth="1"/>
    <col min="19" max="20" width="9.1796875" style="6"/>
    <col min="21" max="16384" width="9.1796875" style="2"/>
  </cols>
  <sheetData>
    <row r="1" spans="1:24" ht="18.5" x14ac:dyDescent="0.45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4" spans="1:24" s="19" customFormat="1" ht="15.5" x14ac:dyDescent="0.35">
      <c r="B4" s="21"/>
      <c r="D4" s="18" t="s">
        <v>39</v>
      </c>
      <c r="E4" s="76" t="s">
        <v>40</v>
      </c>
      <c r="F4" s="76"/>
      <c r="G4" s="76" t="s">
        <v>41</v>
      </c>
      <c r="H4" s="76"/>
      <c r="I4" s="76" t="s">
        <v>42</v>
      </c>
      <c r="J4" s="76"/>
      <c r="K4" s="76" t="s">
        <v>43</v>
      </c>
      <c r="L4" s="76"/>
      <c r="M4" s="76" t="s">
        <v>44</v>
      </c>
      <c r="N4" s="76"/>
      <c r="O4" s="76" t="s">
        <v>45</v>
      </c>
      <c r="P4" s="76"/>
      <c r="Q4" s="76" t="s">
        <v>7</v>
      </c>
      <c r="R4" s="76"/>
      <c r="S4" s="76"/>
      <c r="T4" s="74"/>
    </row>
    <row r="5" spans="1:24" s="26" customFormat="1" ht="13" x14ac:dyDescent="0.3">
      <c r="A5" s="29" t="s">
        <v>36</v>
      </c>
      <c r="B5" s="30" t="s">
        <v>37</v>
      </c>
      <c r="C5" s="29" t="s">
        <v>38</v>
      </c>
      <c r="D5" s="31"/>
      <c r="E5" s="32" t="s">
        <v>11</v>
      </c>
      <c r="F5" s="32" t="s">
        <v>12</v>
      </c>
      <c r="G5" s="32" t="s">
        <v>13</v>
      </c>
      <c r="H5" s="32" t="s">
        <v>12</v>
      </c>
      <c r="I5" s="32" t="s">
        <v>14</v>
      </c>
      <c r="J5" s="32" t="s">
        <v>12</v>
      </c>
      <c r="K5" s="32" t="s">
        <v>11</v>
      </c>
      <c r="L5" s="32" t="s">
        <v>12</v>
      </c>
      <c r="M5" s="32" t="s">
        <v>13</v>
      </c>
      <c r="N5" s="32" t="s">
        <v>12</v>
      </c>
      <c r="O5" s="32" t="s">
        <v>14</v>
      </c>
      <c r="P5" s="32" t="s">
        <v>12</v>
      </c>
      <c r="Q5" s="28" t="s">
        <v>15</v>
      </c>
      <c r="R5" s="27" t="s">
        <v>11</v>
      </c>
      <c r="S5" s="32" t="s">
        <v>12</v>
      </c>
      <c r="T5" s="27"/>
      <c r="X5" s="27"/>
    </row>
    <row r="6" spans="1:24" x14ac:dyDescent="0.35">
      <c r="A6" s="2" t="s">
        <v>59</v>
      </c>
      <c r="B6" s="3">
        <v>83</v>
      </c>
      <c r="C6" s="2" t="s">
        <v>58</v>
      </c>
      <c r="D6" s="45">
        <f>F6+H6+J6+L6+N6+P6+S6</f>
        <v>7032</v>
      </c>
      <c r="E6" s="5">
        <v>13.15</v>
      </c>
      <c r="F6" s="35">
        <f>IF(AND(E6&gt;0,E6&lt;26.7),INT(9.23076*POWER(ABS(E6-26.7),1.835)),0)</f>
        <v>1102</v>
      </c>
      <c r="G6" s="10">
        <v>195</v>
      </c>
      <c r="H6" s="40">
        <f>IF(G6&gt;75,INT(1.84523*POWER(ABS(G6-75),1.348)),0)</f>
        <v>1171</v>
      </c>
      <c r="I6" s="49">
        <v>14.81</v>
      </c>
      <c r="J6" s="37">
        <f>IF(I6&gt;1.5,INT(56.0211*POWER(ABS(I6-1.5),1.05)),0)</f>
        <v>848</v>
      </c>
      <c r="K6" s="49">
        <v>23.38</v>
      </c>
      <c r="L6" s="35">
        <f>IF(AND(K6&gt;0,K6&lt;42.5),INT(4.99087*POWER(ABS(K6-42.5),1.81)),0)</f>
        <v>1041</v>
      </c>
      <c r="M6" s="10">
        <v>685</v>
      </c>
      <c r="N6" s="39">
        <f>IF(M6&gt;210,INT(0.188807*POWER(ABS(M6-210),1.41)),0)</f>
        <v>1122</v>
      </c>
      <c r="O6" s="5">
        <v>47.98</v>
      </c>
      <c r="P6" s="37">
        <f>IF(O6&gt;3.8,INT(15.9803*POWER(ABS(O6-3.8),1.04)),0)</f>
        <v>821</v>
      </c>
      <c r="Q6" s="17">
        <v>2</v>
      </c>
      <c r="R6" s="16">
        <v>12.56</v>
      </c>
      <c r="S6" s="42">
        <f>IF(AND((60*Q6+R6)&gt;0,(60*Q6+R6)&lt;254),INT(0.11193*POWER(ABS(60*Q6+R6-254),1.88)),0)</f>
        <v>927</v>
      </c>
    </row>
    <row r="7" spans="1:24" x14ac:dyDescent="0.35">
      <c r="A7" s="2" t="s">
        <v>60</v>
      </c>
      <c r="B7" s="3">
        <v>83</v>
      </c>
      <c r="C7" s="2" t="s">
        <v>58</v>
      </c>
      <c r="D7" s="48">
        <f>F7+H7+J7+L7+N7+P7+S7</f>
        <v>6542</v>
      </c>
      <c r="E7" s="47">
        <v>13.33</v>
      </c>
      <c r="F7" s="35">
        <f t="shared" ref="F7:F40" si="0">IF(AND(E7&gt;0,E7&lt;26.7),INT(9.23076*POWER(ABS(E7-26.7),1.835)),0)</f>
        <v>1075</v>
      </c>
      <c r="G7" s="10">
        <v>189</v>
      </c>
      <c r="H7" s="40">
        <f t="shared" ref="H7:H40" si="1">IF(G7&gt;75,INT(1.84523*POWER(ABS(G7-75),1.348)),0)</f>
        <v>1093</v>
      </c>
      <c r="I7" s="49">
        <v>13.16</v>
      </c>
      <c r="J7" s="37">
        <f t="shared" ref="J7:J40" si="2">IF(I7&gt;1.5,INT(56.0211*POWER(ABS(I7-1.5),1.05)),0)</f>
        <v>738</v>
      </c>
      <c r="K7" s="49">
        <v>23.71</v>
      </c>
      <c r="L7" s="35">
        <f t="shared" ref="L7:L40" si="3">IF(AND(K7&gt;0,K7&lt;42.5),INT(4.99087*POWER(ABS(K7-42.5),1.81)),0)</f>
        <v>1009</v>
      </c>
      <c r="M7" s="10">
        <v>636</v>
      </c>
      <c r="N7" s="39">
        <f t="shared" ref="N7:N32" si="4">IF(M7&gt;210,INT(0.188807*POWER(ABS(M7-210),1.41)),0)</f>
        <v>962</v>
      </c>
      <c r="O7" s="5">
        <v>47.61</v>
      </c>
      <c r="P7" s="37">
        <f t="shared" ref="P7:P40" si="5">IF(O7&gt;3.8,INT(15.9803*POWER(ABS(O7-3.8),1.04)),0)</f>
        <v>814</v>
      </c>
      <c r="Q7" s="17">
        <v>2</v>
      </c>
      <c r="R7" s="16">
        <v>17.989999999999998</v>
      </c>
      <c r="S7" s="42">
        <f t="shared" ref="S7:S40" si="6">IF(AND((60*Q7+R7)&gt;0,(60*Q7+R7)&lt;254),INT(0.11193*POWER(ABS(60*Q7+R7-254),1.88)),0)</f>
        <v>851</v>
      </c>
    </row>
    <row r="8" spans="1:24" x14ac:dyDescent="0.35">
      <c r="A8" s="2" t="s">
        <v>61</v>
      </c>
      <c r="B8" s="3">
        <v>90</v>
      </c>
      <c r="C8" s="2" t="s">
        <v>62</v>
      </c>
      <c r="D8" s="48">
        <f t="shared" ref="D8:D40" si="7">F8+H8+J8+L8+N8+P8+S8</f>
        <v>5542</v>
      </c>
      <c r="E8" s="5">
        <v>14.65</v>
      </c>
      <c r="F8" s="35">
        <f t="shared" si="0"/>
        <v>888</v>
      </c>
      <c r="G8" s="10">
        <v>170</v>
      </c>
      <c r="H8" s="40">
        <f t="shared" si="1"/>
        <v>855</v>
      </c>
      <c r="I8" s="49">
        <v>11.8</v>
      </c>
      <c r="J8" s="37">
        <f t="shared" si="2"/>
        <v>648</v>
      </c>
      <c r="K8" s="49">
        <v>26.1</v>
      </c>
      <c r="L8" s="35">
        <f t="shared" si="3"/>
        <v>788</v>
      </c>
      <c r="M8" s="10">
        <v>560</v>
      </c>
      <c r="N8" s="39">
        <f t="shared" si="4"/>
        <v>729</v>
      </c>
      <c r="O8" s="5">
        <v>45.56</v>
      </c>
      <c r="P8" s="37">
        <f t="shared" si="5"/>
        <v>774</v>
      </c>
      <c r="Q8" s="17">
        <v>2</v>
      </c>
      <c r="R8" s="16">
        <v>17.329999999999998</v>
      </c>
      <c r="S8" s="42">
        <f t="shared" si="6"/>
        <v>860</v>
      </c>
    </row>
    <row r="9" spans="1:24" x14ac:dyDescent="0.35">
      <c r="A9" s="71"/>
      <c r="D9" s="48">
        <f t="shared" si="7"/>
        <v>0</v>
      </c>
      <c r="E9" s="5"/>
      <c r="F9" s="35">
        <f t="shared" si="0"/>
        <v>0</v>
      </c>
      <c r="G9" s="10"/>
      <c r="H9" s="40">
        <f t="shared" si="1"/>
        <v>0</v>
      </c>
      <c r="I9" s="49"/>
      <c r="J9" s="37">
        <f t="shared" si="2"/>
        <v>0</v>
      </c>
      <c r="K9" s="49"/>
      <c r="L9" s="35">
        <f t="shared" si="3"/>
        <v>0</v>
      </c>
      <c r="M9" s="10"/>
      <c r="N9" s="39">
        <f t="shared" si="4"/>
        <v>0</v>
      </c>
      <c r="O9" s="10"/>
      <c r="P9" s="37">
        <f t="shared" si="5"/>
        <v>0</v>
      </c>
      <c r="Q9" s="17"/>
      <c r="R9" s="16"/>
      <c r="S9" s="42">
        <f t="shared" si="6"/>
        <v>0</v>
      </c>
    </row>
    <row r="10" spans="1:24" x14ac:dyDescent="0.35">
      <c r="D10" s="48">
        <f t="shared" si="7"/>
        <v>0</v>
      </c>
      <c r="E10" s="5"/>
      <c r="F10" s="35">
        <f t="shared" si="0"/>
        <v>0</v>
      </c>
      <c r="G10" s="10"/>
      <c r="H10" s="40">
        <f t="shared" si="1"/>
        <v>0</v>
      </c>
      <c r="I10" s="49"/>
      <c r="J10" s="37">
        <f t="shared" si="2"/>
        <v>0</v>
      </c>
      <c r="K10" s="49"/>
      <c r="L10" s="35">
        <f t="shared" si="3"/>
        <v>0</v>
      </c>
      <c r="M10" s="10"/>
      <c r="N10" s="39">
        <f t="shared" si="4"/>
        <v>0</v>
      </c>
      <c r="O10" s="10"/>
      <c r="P10" s="37">
        <f t="shared" si="5"/>
        <v>0</v>
      </c>
      <c r="Q10" s="17"/>
      <c r="R10" s="16"/>
      <c r="S10" s="42">
        <f t="shared" si="6"/>
        <v>0</v>
      </c>
    </row>
    <row r="11" spans="1:24" x14ac:dyDescent="0.35">
      <c r="D11" s="48">
        <f t="shared" si="7"/>
        <v>0</v>
      </c>
      <c r="E11" s="5"/>
      <c r="F11" s="35">
        <f t="shared" si="0"/>
        <v>0</v>
      </c>
      <c r="G11" s="10"/>
      <c r="H11" s="40">
        <f t="shared" si="1"/>
        <v>0</v>
      </c>
      <c r="I11" s="49"/>
      <c r="J11" s="37">
        <f t="shared" si="2"/>
        <v>0</v>
      </c>
      <c r="K11" s="49"/>
      <c r="L11" s="35">
        <f t="shared" si="3"/>
        <v>0</v>
      </c>
      <c r="M11" s="10"/>
      <c r="N11" s="39">
        <f t="shared" si="4"/>
        <v>0</v>
      </c>
      <c r="O11" s="10"/>
      <c r="P11" s="37">
        <f t="shared" si="5"/>
        <v>0</v>
      </c>
      <c r="Q11" s="17"/>
      <c r="R11" s="16"/>
      <c r="S11" s="42">
        <f t="shared" si="6"/>
        <v>0</v>
      </c>
    </row>
    <row r="12" spans="1:24" x14ac:dyDescent="0.35">
      <c r="D12" s="48">
        <f t="shared" si="7"/>
        <v>0</v>
      </c>
      <c r="E12" s="5"/>
      <c r="F12" s="35">
        <f t="shared" si="0"/>
        <v>0</v>
      </c>
      <c r="G12" s="10"/>
      <c r="H12" s="40">
        <f t="shared" si="1"/>
        <v>0</v>
      </c>
      <c r="I12" s="49"/>
      <c r="J12" s="37">
        <f t="shared" si="2"/>
        <v>0</v>
      </c>
      <c r="K12" s="49"/>
      <c r="L12" s="35">
        <f t="shared" si="3"/>
        <v>0</v>
      </c>
      <c r="M12" s="10"/>
      <c r="N12" s="39">
        <f t="shared" si="4"/>
        <v>0</v>
      </c>
      <c r="O12" s="10"/>
      <c r="P12" s="37">
        <f t="shared" si="5"/>
        <v>0</v>
      </c>
      <c r="Q12" s="17"/>
      <c r="R12" s="16"/>
      <c r="S12" s="42">
        <f t="shared" si="6"/>
        <v>0</v>
      </c>
    </row>
    <row r="13" spans="1:24" x14ac:dyDescent="0.35">
      <c r="D13" s="48">
        <f t="shared" si="7"/>
        <v>0</v>
      </c>
      <c r="E13" s="5"/>
      <c r="F13" s="35">
        <f t="shared" si="0"/>
        <v>0</v>
      </c>
      <c r="G13" s="10"/>
      <c r="H13" s="40">
        <f t="shared" si="1"/>
        <v>0</v>
      </c>
      <c r="I13" s="49"/>
      <c r="J13" s="37">
        <f t="shared" si="2"/>
        <v>0</v>
      </c>
      <c r="K13" s="49"/>
      <c r="L13" s="35">
        <f t="shared" si="3"/>
        <v>0</v>
      </c>
      <c r="M13" s="10"/>
      <c r="N13" s="39">
        <f t="shared" si="4"/>
        <v>0</v>
      </c>
      <c r="O13" s="10"/>
      <c r="P13" s="37">
        <f t="shared" si="5"/>
        <v>0</v>
      </c>
      <c r="Q13" s="17"/>
      <c r="R13" s="16"/>
      <c r="S13" s="42">
        <f t="shared" si="6"/>
        <v>0</v>
      </c>
    </row>
    <row r="14" spans="1:24" x14ac:dyDescent="0.35">
      <c r="D14" s="48">
        <f t="shared" si="7"/>
        <v>0</v>
      </c>
      <c r="E14" s="5"/>
      <c r="F14" s="35">
        <f t="shared" si="0"/>
        <v>0</v>
      </c>
      <c r="G14" s="10"/>
      <c r="H14" s="40">
        <f t="shared" si="1"/>
        <v>0</v>
      </c>
      <c r="I14" s="49"/>
      <c r="J14" s="37">
        <f t="shared" si="2"/>
        <v>0</v>
      </c>
      <c r="K14" s="49"/>
      <c r="L14" s="35">
        <f t="shared" si="3"/>
        <v>0</v>
      </c>
      <c r="M14" s="10"/>
      <c r="N14" s="39">
        <f t="shared" si="4"/>
        <v>0</v>
      </c>
      <c r="O14" s="10"/>
      <c r="P14" s="37">
        <f t="shared" si="5"/>
        <v>0</v>
      </c>
      <c r="Q14" s="17"/>
      <c r="R14" s="16"/>
      <c r="S14" s="42">
        <f t="shared" si="6"/>
        <v>0</v>
      </c>
    </row>
    <row r="15" spans="1:24" x14ac:dyDescent="0.35">
      <c r="D15" s="48">
        <f t="shared" si="7"/>
        <v>0</v>
      </c>
      <c r="E15" s="5"/>
      <c r="F15" s="35">
        <f t="shared" si="0"/>
        <v>0</v>
      </c>
      <c r="G15" s="10"/>
      <c r="H15" s="40">
        <f t="shared" si="1"/>
        <v>0</v>
      </c>
      <c r="I15" s="49"/>
      <c r="J15" s="37">
        <f t="shared" si="2"/>
        <v>0</v>
      </c>
      <c r="K15" s="49"/>
      <c r="L15" s="35">
        <f t="shared" si="3"/>
        <v>0</v>
      </c>
      <c r="M15" s="10"/>
      <c r="N15" s="39">
        <f t="shared" si="4"/>
        <v>0</v>
      </c>
      <c r="O15" s="10"/>
      <c r="P15" s="37">
        <f t="shared" si="5"/>
        <v>0</v>
      </c>
      <c r="Q15" s="17"/>
      <c r="R15" s="16"/>
      <c r="S15" s="42">
        <f t="shared" si="6"/>
        <v>0</v>
      </c>
    </row>
    <row r="16" spans="1:24" x14ac:dyDescent="0.35">
      <c r="D16" s="48">
        <f t="shared" si="7"/>
        <v>0</v>
      </c>
      <c r="E16" s="5"/>
      <c r="F16" s="35">
        <f t="shared" si="0"/>
        <v>0</v>
      </c>
      <c r="G16" s="10"/>
      <c r="H16" s="40">
        <f t="shared" si="1"/>
        <v>0</v>
      </c>
      <c r="I16" s="49"/>
      <c r="J16" s="37">
        <f t="shared" si="2"/>
        <v>0</v>
      </c>
      <c r="K16" s="49"/>
      <c r="L16" s="35">
        <f t="shared" si="3"/>
        <v>0</v>
      </c>
      <c r="M16" s="10"/>
      <c r="N16" s="39">
        <f t="shared" si="4"/>
        <v>0</v>
      </c>
      <c r="O16" s="10"/>
      <c r="P16" s="37">
        <f t="shared" si="5"/>
        <v>0</v>
      </c>
      <c r="Q16" s="17"/>
      <c r="R16" s="16"/>
      <c r="S16" s="42">
        <f t="shared" si="6"/>
        <v>0</v>
      </c>
    </row>
    <row r="17" spans="1:19" x14ac:dyDescent="0.35">
      <c r="D17" s="48">
        <f t="shared" si="7"/>
        <v>0</v>
      </c>
      <c r="E17" s="5"/>
      <c r="F17" s="35">
        <f t="shared" si="0"/>
        <v>0</v>
      </c>
      <c r="G17" s="10"/>
      <c r="H17" s="40">
        <f t="shared" si="1"/>
        <v>0</v>
      </c>
      <c r="I17" s="49"/>
      <c r="J17" s="37">
        <f t="shared" si="2"/>
        <v>0</v>
      </c>
      <c r="K17" s="49"/>
      <c r="L17" s="35">
        <f t="shared" si="3"/>
        <v>0</v>
      </c>
      <c r="M17" s="10"/>
      <c r="N17" s="39">
        <f t="shared" si="4"/>
        <v>0</v>
      </c>
      <c r="O17" s="10"/>
      <c r="P17" s="37">
        <f t="shared" si="5"/>
        <v>0</v>
      </c>
      <c r="Q17" s="17"/>
      <c r="R17" s="16"/>
      <c r="S17" s="42">
        <f t="shared" si="6"/>
        <v>0</v>
      </c>
    </row>
    <row r="18" spans="1:19" x14ac:dyDescent="0.35">
      <c r="D18" s="48">
        <f t="shared" si="7"/>
        <v>0</v>
      </c>
      <c r="E18" s="5"/>
      <c r="F18" s="35">
        <f t="shared" si="0"/>
        <v>0</v>
      </c>
      <c r="G18" s="10"/>
      <c r="H18" s="40">
        <f t="shared" si="1"/>
        <v>0</v>
      </c>
      <c r="I18" s="49"/>
      <c r="J18" s="37">
        <f t="shared" si="2"/>
        <v>0</v>
      </c>
      <c r="K18" s="49"/>
      <c r="L18" s="35">
        <f t="shared" si="3"/>
        <v>0</v>
      </c>
      <c r="M18" s="10"/>
      <c r="N18" s="39">
        <f t="shared" si="4"/>
        <v>0</v>
      </c>
      <c r="O18" s="10"/>
      <c r="P18" s="37">
        <f t="shared" si="5"/>
        <v>0</v>
      </c>
      <c r="Q18" s="17"/>
      <c r="R18" s="16"/>
      <c r="S18" s="42">
        <f t="shared" si="6"/>
        <v>0</v>
      </c>
    </row>
    <row r="19" spans="1:19" x14ac:dyDescent="0.35">
      <c r="D19" s="48">
        <f t="shared" si="7"/>
        <v>0</v>
      </c>
      <c r="E19" s="5"/>
      <c r="F19" s="35">
        <f t="shared" si="0"/>
        <v>0</v>
      </c>
      <c r="G19" s="10"/>
      <c r="H19" s="40">
        <f t="shared" si="1"/>
        <v>0</v>
      </c>
      <c r="I19" s="49"/>
      <c r="J19" s="37">
        <f t="shared" si="2"/>
        <v>0</v>
      </c>
      <c r="K19" s="49"/>
      <c r="L19" s="35">
        <f t="shared" si="3"/>
        <v>0</v>
      </c>
      <c r="M19" s="10"/>
      <c r="N19" s="39">
        <f t="shared" si="4"/>
        <v>0</v>
      </c>
      <c r="O19" s="10"/>
      <c r="P19" s="37">
        <f t="shared" si="5"/>
        <v>0</v>
      </c>
      <c r="Q19" s="17"/>
      <c r="R19" s="16"/>
      <c r="S19" s="42">
        <f t="shared" si="6"/>
        <v>0</v>
      </c>
    </row>
    <row r="20" spans="1:19" x14ac:dyDescent="0.35">
      <c r="D20" s="48">
        <f t="shared" si="7"/>
        <v>0</v>
      </c>
      <c r="E20" s="5"/>
      <c r="F20" s="35">
        <f t="shared" si="0"/>
        <v>0</v>
      </c>
      <c r="G20" s="10"/>
      <c r="H20" s="40">
        <f t="shared" si="1"/>
        <v>0</v>
      </c>
      <c r="I20" s="49"/>
      <c r="J20" s="37">
        <f t="shared" si="2"/>
        <v>0</v>
      </c>
      <c r="K20" s="49"/>
      <c r="L20" s="35">
        <f t="shared" si="3"/>
        <v>0</v>
      </c>
      <c r="M20" s="10"/>
      <c r="N20" s="39">
        <f t="shared" si="4"/>
        <v>0</v>
      </c>
      <c r="O20" s="10"/>
      <c r="P20" s="37">
        <f t="shared" si="5"/>
        <v>0</v>
      </c>
      <c r="Q20" s="17"/>
      <c r="R20" s="16"/>
      <c r="S20" s="42">
        <f t="shared" si="6"/>
        <v>0</v>
      </c>
    </row>
    <row r="21" spans="1:19" x14ac:dyDescent="0.35">
      <c r="D21" s="48">
        <f t="shared" si="7"/>
        <v>0</v>
      </c>
      <c r="E21" s="5"/>
      <c r="F21" s="35">
        <f t="shared" si="0"/>
        <v>0</v>
      </c>
      <c r="G21" s="10"/>
      <c r="H21" s="40">
        <f t="shared" si="1"/>
        <v>0</v>
      </c>
      <c r="I21" s="49"/>
      <c r="J21" s="37">
        <f t="shared" si="2"/>
        <v>0</v>
      </c>
      <c r="K21" s="49"/>
      <c r="L21" s="35">
        <f t="shared" si="3"/>
        <v>0</v>
      </c>
      <c r="M21" s="10"/>
      <c r="N21" s="39">
        <f t="shared" si="4"/>
        <v>0</v>
      </c>
      <c r="O21" s="10"/>
      <c r="P21" s="37">
        <f t="shared" si="5"/>
        <v>0</v>
      </c>
      <c r="Q21" s="17"/>
      <c r="R21" s="16"/>
      <c r="S21" s="42">
        <f t="shared" si="6"/>
        <v>0</v>
      </c>
    </row>
    <row r="22" spans="1:19" x14ac:dyDescent="0.35">
      <c r="A22" s="71" t="s">
        <v>16</v>
      </c>
      <c r="D22" s="48">
        <f t="shared" si="7"/>
        <v>0</v>
      </c>
      <c r="E22" s="5"/>
      <c r="F22" s="35">
        <f t="shared" si="0"/>
        <v>0</v>
      </c>
      <c r="G22" s="10"/>
      <c r="H22" s="40">
        <f t="shared" si="1"/>
        <v>0</v>
      </c>
      <c r="I22" s="49"/>
      <c r="J22" s="37">
        <f t="shared" si="2"/>
        <v>0</v>
      </c>
      <c r="K22" s="49"/>
      <c r="L22" s="35">
        <f t="shared" si="3"/>
        <v>0</v>
      </c>
      <c r="M22" s="10"/>
      <c r="N22" s="39">
        <f t="shared" si="4"/>
        <v>0</v>
      </c>
      <c r="O22" s="10"/>
      <c r="P22" s="37">
        <f t="shared" si="5"/>
        <v>0</v>
      </c>
      <c r="Q22" s="17"/>
      <c r="R22" s="16"/>
      <c r="S22" s="42">
        <f t="shared" si="6"/>
        <v>0</v>
      </c>
    </row>
    <row r="23" spans="1:19" x14ac:dyDescent="0.35">
      <c r="D23" s="48">
        <f t="shared" si="7"/>
        <v>0</v>
      </c>
      <c r="E23" s="5"/>
      <c r="F23" s="35">
        <f t="shared" si="0"/>
        <v>0</v>
      </c>
      <c r="G23" s="10"/>
      <c r="H23" s="40">
        <f t="shared" si="1"/>
        <v>0</v>
      </c>
      <c r="I23" s="49"/>
      <c r="J23" s="37">
        <f t="shared" si="2"/>
        <v>0</v>
      </c>
      <c r="K23" s="49"/>
      <c r="L23" s="35">
        <f t="shared" si="3"/>
        <v>0</v>
      </c>
      <c r="M23" s="10"/>
      <c r="N23" s="39">
        <f t="shared" si="4"/>
        <v>0</v>
      </c>
      <c r="O23" s="10"/>
      <c r="P23" s="37">
        <f t="shared" si="5"/>
        <v>0</v>
      </c>
      <c r="Q23" s="17"/>
      <c r="R23" s="16"/>
      <c r="S23" s="42">
        <f t="shared" si="6"/>
        <v>0</v>
      </c>
    </row>
    <row r="24" spans="1:19" x14ac:dyDescent="0.35">
      <c r="D24" s="48">
        <f t="shared" si="7"/>
        <v>0</v>
      </c>
      <c r="E24" s="5"/>
      <c r="F24" s="35">
        <f t="shared" si="0"/>
        <v>0</v>
      </c>
      <c r="G24" s="10"/>
      <c r="H24" s="40">
        <f t="shared" si="1"/>
        <v>0</v>
      </c>
      <c r="I24" s="49"/>
      <c r="J24" s="37">
        <f t="shared" si="2"/>
        <v>0</v>
      </c>
      <c r="K24" s="49"/>
      <c r="L24" s="35">
        <f t="shared" si="3"/>
        <v>0</v>
      </c>
      <c r="M24" s="10"/>
      <c r="N24" s="39">
        <f t="shared" si="4"/>
        <v>0</v>
      </c>
      <c r="O24" s="10"/>
      <c r="P24" s="37">
        <f t="shared" si="5"/>
        <v>0</v>
      </c>
      <c r="Q24" s="17"/>
      <c r="R24" s="16"/>
      <c r="S24" s="42">
        <f t="shared" si="6"/>
        <v>0</v>
      </c>
    </row>
    <row r="25" spans="1:19" x14ac:dyDescent="0.35">
      <c r="D25" s="48">
        <f t="shared" si="7"/>
        <v>0</v>
      </c>
      <c r="E25" s="5"/>
      <c r="F25" s="35">
        <f t="shared" si="0"/>
        <v>0</v>
      </c>
      <c r="G25" s="10"/>
      <c r="H25" s="40">
        <f t="shared" si="1"/>
        <v>0</v>
      </c>
      <c r="I25" s="49"/>
      <c r="J25" s="37">
        <f t="shared" si="2"/>
        <v>0</v>
      </c>
      <c r="K25" s="49"/>
      <c r="L25" s="35">
        <f t="shared" si="3"/>
        <v>0</v>
      </c>
      <c r="M25" s="10"/>
      <c r="N25" s="39">
        <f t="shared" si="4"/>
        <v>0</v>
      </c>
      <c r="O25" s="10"/>
      <c r="P25" s="37">
        <f t="shared" si="5"/>
        <v>0</v>
      </c>
      <c r="Q25" s="17"/>
      <c r="R25" s="16"/>
      <c r="S25" s="42">
        <f t="shared" si="6"/>
        <v>0</v>
      </c>
    </row>
    <row r="26" spans="1:19" x14ac:dyDescent="0.35">
      <c r="D26" s="48">
        <f t="shared" si="7"/>
        <v>0</v>
      </c>
      <c r="E26" s="5"/>
      <c r="F26" s="35">
        <f t="shared" si="0"/>
        <v>0</v>
      </c>
      <c r="G26" s="10"/>
      <c r="H26" s="40">
        <f t="shared" si="1"/>
        <v>0</v>
      </c>
      <c r="I26" s="49"/>
      <c r="J26" s="37">
        <f t="shared" si="2"/>
        <v>0</v>
      </c>
      <c r="K26" s="49"/>
      <c r="L26" s="35">
        <f t="shared" si="3"/>
        <v>0</v>
      </c>
      <c r="M26" s="10"/>
      <c r="N26" s="39">
        <f t="shared" si="4"/>
        <v>0</v>
      </c>
      <c r="O26" s="10"/>
      <c r="P26" s="37">
        <f t="shared" si="5"/>
        <v>0</v>
      </c>
      <c r="Q26" s="17"/>
      <c r="R26" s="16"/>
      <c r="S26" s="42">
        <f t="shared" si="6"/>
        <v>0</v>
      </c>
    </row>
    <row r="27" spans="1:19" x14ac:dyDescent="0.35">
      <c r="D27" s="48">
        <f t="shared" si="7"/>
        <v>0</v>
      </c>
      <c r="E27" s="5"/>
      <c r="F27" s="35">
        <f t="shared" si="0"/>
        <v>0</v>
      </c>
      <c r="G27" s="10"/>
      <c r="H27" s="40">
        <f t="shared" si="1"/>
        <v>0</v>
      </c>
      <c r="I27" s="49"/>
      <c r="J27" s="37">
        <f t="shared" si="2"/>
        <v>0</v>
      </c>
      <c r="K27" s="49"/>
      <c r="L27" s="35">
        <f t="shared" si="3"/>
        <v>0</v>
      </c>
      <c r="M27" s="10"/>
      <c r="N27" s="39">
        <f t="shared" si="4"/>
        <v>0</v>
      </c>
      <c r="O27" s="10"/>
      <c r="P27" s="37">
        <f t="shared" si="5"/>
        <v>0</v>
      </c>
      <c r="Q27" s="17"/>
      <c r="R27" s="16"/>
      <c r="S27" s="42">
        <f t="shared" si="6"/>
        <v>0</v>
      </c>
    </row>
    <row r="28" spans="1:19" x14ac:dyDescent="0.35">
      <c r="D28" s="48">
        <f t="shared" si="7"/>
        <v>0</v>
      </c>
      <c r="E28" s="5"/>
      <c r="F28" s="35">
        <f t="shared" si="0"/>
        <v>0</v>
      </c>
      <c r="G28" s="10"/>
      <c r="H28" s="40">
        <f t="shared" si="1"/>
        <v>0</v>
      </c>
      <c r="I28" s="49"/>
      <c r="J28" s="37">
        <f t="shared" si="2"/>
        <v>0</v>
      </c>
      <c r="K28" s="49"/>
      <c r="L28" s="35">
        <f t="shared" si="3"/>
        <v>0</v>
      </c>
      <c r="M28" s="10"/>
      <c r="N28" s="39">
        <f t="shared" si="4"/>
        <v>0</v>
      </c>
      <c r="O28" s="10"/>
      <c r="P28" s="37">
        <f t="shared" si="5"/>
        <v>0</v>
      </c>
      <c r="Q28" s="17"/>
      <c r="R28" s="16"/>
      <c r="S28" s="42">
        <f t="shared" si="6"/>
        <v>0</v>
      </c>
    </row>
    <row r="29" spans="1:19" x14ac:dyDescent="0.35">
      <c r="D29" s="48">
        <f t="shared" si="7"/>
        <v>0</v>
      </c>
      <c r="E29" s="5"/>
      <c r="F29" s="35">
        <f t="shared" si="0"/>
        <v>0</v>
      </c>
      <c r="G29" s="10"/>
      <c r="H29" s="40">
        <f t="shared" si="1"/>
        <v>0</v>
      </c>
      <c r="I29" s="49"/>
      <c r="J29" s="37">
        <f t="shared" si="2"/>
        <v>0</v>
      </c>
      <c r="K29" s="49"/>
      <c r="L29" s="35">
        <f t="shared" si="3"/>
        <v>0</v>
      </c>
      <c r="M29" s="10"/>
      <c r="N29" s="39">
        <f t="shared" si="4"/>
        <v>0</v>
      </c>
      <c r="O29" s="10"/>
      <c r="P29" s="37">
        <f t="shared" si="5"/>
        <v>0</v>
      </c>
      <c r="Q29" s="17"/>
      <c r="R29" s="16"/>
      <c r="S29" s="42">
        <f t="shared" si="6"/>
        <v>0</v>
      </c>
    </row>
    <row r="30" spans="1:19" x14ac:dyDescent="0.35">
      <c r="D30" s="48">
        <f t="shared" si="7"/>
        <v>0</v>
      </c>
      <c r="E30" s="5"/>
      <c r="F30" s="35">
        <f t="shared" si="0"/>
        <v>0</v>
      </c>
      <c r="G30" s="10"/>
      <c r="H30" s="40">
        <f t="shared" si="1"/>
        <v>0</v>
      </c>
      <c r="I30" s="49"/>
      <c r="J30" s="37">
        <f t="shared" si="2"/>
        <v>0</v>
      </c>
      <c r="K30" s="49"/>
      <c r="L30" s="35">
        <f t="shared" si="3"/>
        <v>0</v>
      </c>
      <c r="M30" s="10"/>
      <c r="N30" s="39">
        <f t="shared" si="4"/>
        <v>0</v>
      </c>
      <c r="O30" s="10"/>
      <c r="P30" s="37">
        <f t="shared" si="5"/>
        <v>0</v>
      </c>
      <c r="Q30" s="17"/>
      <c r="R30" s="16"/>
      <c r="S30" s="42">
        <f t="shared" si="6"/>
        <v>0</v>
      </c>
    </row>
    <row r="31" spans="1:19" x14ac:dyDescent="0.35">
      <c r="D31" s="48">
        <f t="shared" si="7"/>
        <v>0</v>
      </c>
      <c r="E31" s="5"/>
      <c r="F31" s="35">
        <f t="shared" si="0"/>
        <v>0</v>
      </c>
      <c r="G31" s="10"/>
      <c r="H31" s="40">
        <f t="shared" si="1"/>
        <v>0</v>
      </c>
      <c r="I31" s="49"/>
      <c r="J31" s="37">
        <f t="shared" si="2"/>
        <v>0</v>
      </c>
      <c r="K31" s="49"/>
      <c r="L31" s="35">
        <f t="shared" si="3"/>
        <v>0</v>
      </c>
      <c r="M31" s="10"/>
      <c r="N31" s="39">
        <f t="shared" si="4"/>
        <v>0</v>
      </c>
      <c r="O31" s="10"/>
      <c r="P31" s="37">
        <f t="shared" si="5"/>
        <v>0</v>
      </c>
      <c r="Q31" s="17"/>
      <c r="R31" s="16"/>
      <c r="S31" s="42">
        <f t="shared" si="6"/>
        <v>0</v>
      </c>
    </row>
    <row r="32" spans="1:19" x14ac:dyDescent="0.35">
      <c r="A32" s="71" t="s">
        <v>17</v>
      </c>
      <c r="D32" s="48">
        <f t="shared" si="7"/>
        <v>0</v>
      </c>
      <c r="E32" s="5"/>
      <c r="F32" s="35">
        <f t="shared" si="0"/>
        <v>0</v>
      </c>
      <c r="G32" s="10"/>
      <c r="H32" s="40">
        <f t="shared" si="1"/>
        <v>0</v>
      </c>
      <c r="I32" s="49"/>
      <c r="J32" s="37">
        <f t="shared" si="2"/>
        <v>0</v>
      </c>
      <c r="K32" s="49"/>
      <c r="L32" s="35">
        <f t="shared" si="3"/>
        <v>0</v>
      </c>
      <c r="M32" s="10"/>
      <c r="N32" s="39">
        <f t="shared" si="4"/>
        <v>0</v>
      </c>
      <c r="O32" s="10"/>
      <c r="P32" s="37">
        <f t="shared" si="5"/>
        <v>0</v>
      </c>
      <c r="Q32" s="17"/>
      <c r="R32" s="16"/>
      <c r="S32" s="42">
        <f t="shared" si="6"/>
        <v>0</v>
      </c>
    </row>
    <row r="33" spans="1:19" x14ac:dyDescent="0.35">
      <c r="D33" s="48">
        <f t="shared" si="7"/>
        <v>0</v>
      </c>
      <c r="E33" s="5"/>
      <c r="F33" s="35">
        <f t="shared" si="0"/>
        <v>0</v>
      </c>
      <c r="G33" s="10"/>
      <c r="H33" s="40">
        <f t="shared" si="1"/>
        <v>0</v>
      </c>
      <c r="I33" s="49"/>
      <c r="J33" s="37">
        <f t="shared" si="2"/>
        <v>0</v>
      </c>
      <c r="K33" s="49"/>
      <c r="L33" s="35">
        <f t="shared" si="3"/>
        <v>0</v>
      </c>
      <c r="M33" s="10"/>
      <c r="N33" s="39">
        <f t="shared" ref="N33:N40" si="8">IF(M33&gt;210,INT(0.188807*POWER(ABS(M33-210),1.41)),0)</f>
        <v>0</v>
      </c>
      <c r="O33" s="10"/>
      <c r="P33" s="37">
        <f t="shared" si="5"/>
        <v>0</v>
      </c>
      <c r="Q33" s="17"/>
      <c r="R33" s="16"/>
      <c r="S33" s="42">
        <f t="shared" si="6"/>
        <v>0</v>
      </c>
    </row>
    <row r="34" spans="1:19" x14ac:dyDescent="0.35">
      <c r="D34" s="48">
        <f t="shared" si="7"/>
        <v>0</v>
      </c>
      <c r="E34" s="5"/>
      <c r="F34" s="35">
        <f t="shared" si="0"/>
        <v>0</v>
      </c>
      <c r="G34" s="10"/>
      <c r="H34" s="40">
        <f t="shared" si="1"/>
        <v>0</v>
      </c>
      <c r="I34" s="49"/>
      <c r="J34" s="37">
        <f t="shared" si="2"/>
        <v>0</v>
      </c>
      <c r="K34" s="49"/>
      <c r="L34" s="35">
        <f t="shared" si="3"/>
        <v>0</v>
      </c>
      <c r="M34" s="10"/>
      <c r="N34" s="39">
        <f t="shared" si="8"/>
        <v>0</v>
      </c>
      <c r="O34" s="10"/>
      <c r="P34" s="37">
        <f t="shared" si="5"/>
        <v>0</v>
      </c>
      <c r="Q34" s="17"/>
      <c r="R34" s="16"/>
      <c r="S34" s="42">
        <f t="shared" si="6"/>
        <v>0</v>
      </c>
    </row>
    <row r="35" spans="1:19" x14ac:dyDescent="0.35">
      <c r="D35" s="48">
        <f t="shared" si="7"/>
        <v>0</v>
      </c>
      <c r="E35" s="5"/>
      <c r="F35" s="35">
        <f t="shared" si="0"/>
        <v>0</v>
      </c>
      <c r="G35" s="10"/>
      <c r="H35" s="40">
        <f t="shared" si="1"/>
        <v>0</v>
      </c>
      <c r="I35" s="49"/>
      <c r="J35" s="37">
        <f t="shared" si="2"/>
        <v>0</v>
      </c>
      <c r="K35" s="49"/>
      <c r="L35" s="35">
        <f t="shared" si="3"/>
        <v>0</v>
      </c>
      <c r="M35" s="10"/>
      <c r="N35" s="39">
        <f t="shared" si="8"/>
        <v>0</v>
      </c>
      <c r="O35" s="10"/>
      <c r="P35" s="37">
        <f t="shared" si="5"/>
        <v>0</v>
      </c>
      <c r="Q35" s="17"/>
      <c r="R35" s="16"/>
      <c r="S35" s="42">
        <f t="shared" si="6"/>
        <v>0</v>
      </c>
    </row>
    <row r="36" spans="1:19" x14ac:dyDescent="0.35">
      <c r="D36" s="48">
        <f t="shared" si="7"/>
        <v>0</v>
      </c>
      <c r="E36" s="5"/>
      <c r="F36" s="35">
        <f t="shared" si="0"/>
        <v>0</v>
      </c>
      <c r="G36" s="10"/>
      <c r="H36" s="40">
        <f t="shared" si="1"/>
        <v>0</v>
      </c>
      <c r="I36" s="49"/>
      <c r="J36" s="37">
        <f t="shared" si="2"/>
        <v>0</v>
      </c>
      <c r="K36" s="49"/>
      <c r="L36" s="35">
        <f t="shared" si="3"/>
        <v>0</v>
      </c>
      <c r="M36" s="10"/>
      <c r="N36" s="39">
        <f t="shared" si="8"/>
        <v>0</v>
      </c>
      <c r="O36" s="10"/>
      <c r="P36" s="37">
        <f t="shared" si="5"/>
        <v>0</v>
      </c>
      <c r="Q36" s="17"/>
      <c r="R36" s="16"/>
      <c r="S36" s="42">
        <f t="shared" si="6"/>
        <v>0</v>
      </c>
    </row>
    <row r="37" spans="1:19" x14ac:dyDescent="0.35">
      <c r="D37" s="48">
        <f t="shared" si="7"/>
        <v>0</v>
      </c>
      <c r="E37" s="5"/>
      <c r="F37" s="35">
        <f t="shared" si="0"/>
        <v>0</v>
      </c>
      <c r="G37" s="10"/>
      <c r="H37" s="40">
        <f t="shared" si="1"/>
        <v>0</v>
      </c>
      <c r="I37" s="49"/>
      <c r="J37" s="37">
        <f t="shared" si="2"/>
        <v>0</v>
      </c>
      <c r="K37" s="49"/>
      <c r="L37" s="35">
        <f t="shared" si="3"/>
        <v>0</v>
      </c>
      <c r="M37" s="10"/>
      <c r="N37" s="39">
        <f t="shared" si="8"/>
        <v>0</v>
      </c>
      <c r="O37" s="10"/>
      <c r="P37" s="37">
        <f t="shared" si="5"/>
        <v>0</v>
      </c>
      <c r="Q37" s="17"/>
      <c r="R37" s="16"/>
      <c r="S37" s="42">
        <f t="shared" si="6"/>
        <v>0</v>
      </c>
    </row>
    <row r="38" spans="1:19" x14ac:dyDescent="0.35">
      <c r="D38" s="48">
        <f t="shared" si="7"/>
        <v>0</v>
      </c>
      <c r="E38" s="5"/>
      <c r="F38" s="35">
        <f t="shared" si="0"/>
        <v>0</v>
      </c>
      <c r="G38" s="10"/>
      <c r="H38" s="40">
        <f t="shared" si="1"/>
        <v>0</v>
      </c>
      <c r="I38" s="46"/>
      <c r="J38" s="37">
        <f t="shared" si="2"/>
        <v>0</v>
      </c>
      <c r="K38" s="46"/>
      <c r="L38" s="35">
        <f t="shared" si="3"/>
        <v>0</v>
      </c>
      <c r="M38" s="5"/>
      <c r="N38" s="39">
        <f t="shared" si="8"/>
        <v>0</v>
      </c>
      <c r="O38" s="10"/>
      <c r="P38" s="37">
        <f t="shared" si="5"/>
        <v>0</v>
      </c>
      <c r="Q38" s="17"/>
      <c r="R38" s="16"/>
      <c r="S38" s="42">
        <f t="shared" si="6"/>
        <v>0</v>
      </c>
    </row>
    <row r="39" spans="1:19" x14ac:dyDescent="0.35">
      <c r="A39" s="12"/>
      <c r="D39" s="48">
        <f t="shared" si="7"/>
        <v>0</v>
      </c>
      <c r="E39" s="5"/>
      <c r="F39" s="35">
        <f t="shared" si="0"/>
        <v>0</v>
      </c>
      <c r="G39" s="10"/>
      <c r="H39" s="40">
        <f t="shared" si="1"/>
        <v>0</v>
      </c>
      <c r="I39" s="46"/>
      <c r="J39" s="37">
        <f t="shared" si="2"/>
        <v>0</v>
      </c>
      <c r="K39" s="46"/>
      <c r="L39" s="35">
        <f t="shared" si="3"/>
        <v>0</v>
      </c>
      <c r="M39" s="5"/>
      <c r="N39" s="39">
        <f t="shared" si="8"/>
        <v>0</v>
      </c>
      <c r="O39" s="10"/>
      <c r="P39" s="37">
        <f t="shared" si="5"/>
        <v>0</v>
      </c>
      <c r="Q39" s="17"/>
      <c r="R39" s="16"/>
      <c r="S39" s="42">
        <f t="shared" si="6"/>
        <v>0</v>
      </c>
    </row>
    <row r="40" spans="1:19" x14ac:dyDescent="0.35">
      <c r="A40" s="13"/>
      <c r="B40" s="15"/>
      <c r="C40" s="14"/>
      <c r="D40" s="44">
        <f t="shared" si="7"/>
        <v>0</v>
      </c>
      <c r="E40" s="5"/>
      <c r="F40" s="35">
        <f t="shared" si="0"/>
        <v>0</v>
      </c>
      <c r="G40" s="10"/>
      <c r="H40" s="40">
        <f t="shared" si="1"/>
        <v>0</v>
      </c>
      <c r="I40" s="46"/>
      <c r="J40" s="37">
        <f t="shared" si="2"/>
        <v>0</v>
      </c>
      <c r="K40" s="46"/>
      <c r="L40" s="35">
        <f t="shared" si="3"/>
        <v>0</v>
      </c>
      <c r="M40" s="5"/>
      <c r="N40" s="39">
        <f t="shared" si="8"/>
        <v>0</v>
      </c>
      <c r="O40" s="10"/>
      <c r="P40" s="37">
        <f t="shared" si="5"/>
        <v>0</v>
      </c>
      <c r="Q40" s="17"/>
      <c r="R40" s="16"/>
      <c r="S40" s="42">
        <f t="shared" si="6"/>
        <v>0</v>
      </c>
    </row>
  </sheetData>
  <mergeCells count="8">
    <mergeCell ref="A1:S1"/>
    <mergeCell ref="E4:F4"/>
    <mergeCell ref="G4:H4"/>
    <mergeCell ref="O4:P4"/>
    <mergeCell ref="M4:N4"/>
    <mergeCell ref="I4:J4"/>
    <mergeCell ref="K4:L4"/>
    <mergeCell ref="Q4: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4"/>
  <sheetViews>
    <sheetView workbookViewId="0">
      <selection sqref="A1:S1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2.1796875" style="20" bestFit="1" customWidth="1"/>
    <col min="5" max="5" width="9.1796875" style="7"/>
    <col min="6" max="6" width="9.1796875" style="6"/>
    <col min="7" max="7" width="9.1796875" style="9"/>
    <col min="8" max="12" width="9.1796875" style="6"/>
    <col min="13" max="13" width="9.1796875" style="9"/>
    <col min="14" max="14" width="9.1796875" style="6"/>
    <col min="15" max="15" width="9.1796875" style="9"/>
    <col min="16" max="16" width="9.1796875" style="6"/>
    <col min="17" max="17" width="4" style="8" bestFit="1" customWidth="1"/>
    <col min="18" max="18" width="7" style="11" customWidth="1"/>
    <col min="19" max="20" width="9.1796875" style="6"/>
    <col min="21" max="16384" width="9.1796875" style="2"/>
  </cols>
  <sheetData>
    <row r="1" spans="1:24" ht="18.5" x14ac:dyDescent="0.4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4" spans="1:24" s="19" customFormat="1" ht="15.5" x14ac:dyDescent="0.35">
      <c r="B4" s="21"/>
      <c r="D4" s="18" t="s">
        <v>0</v>
      </c>
      <c r="E4" s="76" t="s">
        <v>1</v>
      </c>
      <c r="F4" s="76"/>
      <c r="G4" s="76" t="s">
        <v>2</v>
      </c>
      <c r="H4" s="76"/>
      <c r="I4" s="76" t="s">
        <v>3</v>
      </c>
      <c r="J4" s="76"/>
      <c r="K4" s="76" t="s">
        <v>4</v>
      </c>
      <c r="L4" s="76"/>
      <c r="M4" s="76" t="s">
        <v>5</v>
      </c>
      <c r="N4" s="76"/>
      <c r="O4" s="76" t="s">
        <v>6</v>
      </c>
      <c r="P4" s="76"/>
      <c r="Q4" s="76" t="s">
        <v>7</v>
      </c>
      <c r="R4" s="76"/>
      <c r="S4" s="76"/>
      <c r="T4" s="74"/>
    </row>
    <row r="5" spans="1:24" s="26" customFormat="1" ht="13" x14ac:dyDescent="0.3">
      <c r="A5" s="29" t="s">
        <v>8</v>
      </c>
      <c r="B5" s="30" t="s">
        <v>9</v>
      </c>
      <c r="C5" s="29" t="s">
        <v>10</v>
      </c>
      <c r="D5" s="31"/>
      <c r="E5" s="32" t="s">
        <v>11</v>
      </c>
      <c r="F5" s="32" t="s">
        <v>12</v>
      </c>
      <c r="G5" s="32" t="s">
        <v>13</v>
      </c>
      <c r="H5" s="32" t="s">
        <v>12</v>
      </c>
      <c r="I5" s="32" t="s">
        <v>14</v>
      </c>
      <c r="J5" s="32" t="s">
        <v>12</v>
      </c>
      <c r="K5" s="32" t="s">
        <v>11</v>
      </c>
      <c r="L5" s="32" t="s">
        <v>12</v>
      </c>
      <c r="M5" s="32" t="s">
        <v>13</v>
      </c>
      <c r="N5" s="32" t="s">
        <v>12</v>
      </c>
      <c r="O5" s="32" t="s">
        <v>14</v>
      </c>
      <c r="P5" s="32" t="s">
        <v>12</v>
      </c>
      <c r="Q5" s="28" t="s">
        <v>15</v>
      </c>
      <c r="R5" s="27" t="s">
        <v>11</v>
      </c>
      <c r="S5" s="32" t="s">
        <v>12</v>
      </c>
      <c r="T5" s="27"/>
      <c r="X5" s="27"/>
    </row>
    <row r="6" spans="1:24" x14ac:dyDescent="0.35">
      <c r="D6" s="45">
        <f>F6+H6+J6+L6+N6+P6+S6</f>
        <v>5345</v>
      </c>
      <c r="E6" s="5">
        <v>12.85</v>
      </c>
      <c r="F6" s="35">
        <f>IF(AND(E6&gt;0,E6&lt;26.7),INT(9.23076*POWER(ABS(E6-26.7),1.835)),0)</f>
        <v>1147</v>
      </c>
      <c r="G6" s="10">
        <v>164</v>
      </c>
      <c r="H6" s="40">
        <f>IF(G6&gt;75,INT(1.84523*POWER(ABS(G6-75),1.348)),0)</f>
        <v>783</v>
      </c>
      <c r="I6" s="49">
        <v>12.41</v>
      </c>
      <c r="J6" s="37">
        <f>IF(I6&gt;1.5,INT(56.0211*POWER(ABS(I6-1.5),1.05)),0)</f>
        <v>688</v>
      </c>
      <c r="K6" s="49">
        <v>25</v>
      </c>
      <c r="L6" s="35">
        <f>IF(AND(K6&gt;0,K6&lt;42.5),INT(4.99087*POWER(ABS(K6-42.5),1.81)),0)</f>
        <v>887</v>
      </c>
      <c r="M6" s="10">
        <v>470</v>
      </c>
      <c r="N6" s="39">
        <f>IF(M6&gt;210,INT(0.188807*POWER(ABS(M6-210),1.41)),0)</f>
        <v>479</v>
      </c>
      <c r="O6" s="5">
        <v>32</v>
      </c>
      <c r="P6" s="37">
        <f>IF(O6&gt;3.8,INT(15.9803*POWER(ABS(O6-3.8),1.04)),0)</f>
        <v>515</v>
      </c>
      <c r="Q6" s="17">
        <v>2</v>
      </c>
      <c r="R6" s="16">
        <v>18.37</v>
      </c>
      <c r="S6" s="42">
        <f>IF(AND((60*Q6+R6)&gt;0,(60*Q6+R6)&lt;254),INT(0.11193*POWER(ABS(60*Q6+R6-254),1.88)),0)</f>
        <v>846</v>
      </c>
    </row>
    <row r="7" spans="1:24" x14ac:dyDescent="0.35">
      <c r="D7" s="48">
        <f>F7+H7+J7+L7+N7+P7+S7</f>
        <v>4617</v>
      </c>
      <c r="E7" s="47">
        <v>14.26</v>
      </c>
      <c r="F7" s="35">
        <f t="shared" ref="F7:F29" si="0">IF(AND(E7&gt;0,E7&lt;26.7),INT(9.23076*POWER(ABS(E7-26.7),1.835)),0)</f>
        <v>942</v>
      </c>
      <c r="G7" s="10">
        <v>149</v>
      </c>
      <c r="H7" s="40">
        <f t="shared" ref="H7:H29" si="1">IF(G7&gt;75,INT(1.84523*POWER(ABS(G7-75),1.348)),0)</f>
        <v>610</v>
      </c>
      <c r="I7" s="49">
        <v>9</v>
      </c>
      <c r="J7" s="37">
        <f t="shared" ref="J7:J29" si="2">IF(I7&gt;1.5,INT(56.0211*POWER(ABS(I7-1.5),1.05)),0)</f>
        <v>464</v>
      </c>
      <c r="K7" s="49">
        <v>28.18</v>
      </c>
      <c r="L7" s="35">
        <f t="shared" ref="L7:L29" si="3">IF(AND(K7&gt;0,K7&lt;42.5),INT(4.99087*POWER(ABS(K7-42.5),1.81)),0)</f>
        <v>617</v>
      </c>
      <c r="M7" s="10">
        <v>571</v>
      </c>
      <c r="N7" s="39">
        <f t="shared" ref="N7:N29" si="4">IF(M7&gt;210,INT(0.188807*POWER(ABS(M7-210),1.41)),0)</f>
        <v>762</v>
      </c>
      <c r="O7" s="5">
        <v>29.51</v>
      </c>
      <c r="P7" s="37">
        <f t="shared" ref="P7:P29" si="5">IF(O7&gt;3.8,INT(15.9803*POWER(ABS(O7-3.8),1.04)),0)</f>
        <v>467</v>
      </c>
      <c r="Q7" s="17">
        <v>2</v>
      </c>
      <c r="R7" s="16">
        <v>25.18</v>
      </c>
      <c r="S7" s="42">
        <f t="shared" ref="S7:S29" si="6">IF(AND((60*Q7+R7)&gt;0,(60*Q7+R7)&lt;254),INT(0.11193*POWER(ABS(60*Q7+R7-254),1.88)),0)</f>
        <v>755</v>
      </c>
    </row>
    <row r="8" spans="1:24" x14ac:dyDescent="0.35">
      <c r="D8" s="48">
        <f t="shared" ref="D8:D29" si="7">F8+H8+J8+L8+N8+P8+S8</f>
        <v>4767</v>
      </c>
      <c r="E8" s="5">
        <v>16</v>
      </c>
      <c r="F8" s="35">
        <f t="shared" si="0"/>
        <v>714</v>
      </c>
      <c r="G8" s="10">
        <v>173</v>
      </c>
      <c r="H8" s="40">
        <f t="shared" si="1"/>
        <v>891</v>
      </c>
      <c r="I8" s="49">
        <v>15.26</v>
      </c>
      <c r="J8" s="37">
        <f t="shared" si="2"/>
        <v>878</v>
      </c>
      <c r="K8" s="49">
        <v>35.9</v>
      </c>
      <c r="L8" s="35">
        <f t="shared" si="3"/>
        <v>151</v>
      </c>
      <c r="M8" s="10">
        <v>600</v>
      </c>
      <c r="N8" s="39">
        <f t="shared" si="4"/>
        <v>850</v>
      </c>
      <c r="O8" s="5">
        <v>40.53</v>
      </c>
      <c r="P8" s="37">
        <f t="shared" si="5"/>
        <v>677</v>
      </c>
      <c r="Q8" s="17">
        <v>2</v>
      </c>
      <c r="R8" s="16">
        <v>37.18</v>
      </c>
      <c r="S8" s="42">
        <f t="shared" si="6"/>
        <v>606</v>
      </c>
    </row>
    <row r="9" spans="1:24" x14ac:dyDescent="0.35">
      <c r="D9" s="48">
        <f t="shared" si="7"/>
        <v>0</v>
      </c>
      <c r="E9" s="5"/>
      <c r="F9" s="35">
        <f t="shared" si="0"/>
        <v>0</v>
      </c>
      <c r="G9" s="10"/>
      <c r="H9" s="40">
        <f t="shared" si="1"/>
        <v>0</v>
      </c>
      <c r="I9" s="49"/>
      <c r="J9" s="37">
        <f t="shared" si="2"/>
        <v>0</v>
      </c>
      <c r="K9" s="49"/>
      <c r="L9" s="35">
        <f t="shared" si="3"/>
        <v>0</v>
      </c>
      <c r="M9" s="10"/>
      <c r="N9" s="39">
        <f t="shared" si="4"/>
        <v>0</v>
      </c>
      <c r="O9" s="10"/>
      <c r="P9" s="37">
        <f t="shared" si="5"/>
        <v>0</v>
      </c>
      <c r="Q9" s="17"/>
      <c r="R9" s="16"/>
      <c r="S9" s="42">
        <f t="shared" si="6"/>
        <v>0</v>
      </c>
    </row>
    <row r="10" spans="1:24" x14ac:dyDescent="0.35">
      <c r="A10" s="52"/>
      <c r="B10" s="53"/>
      <c r="C10" s="52" t="s">
        <v>19</v>
      </c>
      <c r="D10" s="48">
        <f t="shared" si="7"/>
        <v>0</v>
      </c>
      <c r="E10" s="54"/>
      <c r="F10" s="35">
        <f t="shared" si="0"/>
        <v>0</v>
      </c>
      <c r="G10" s="57"/>
      <c r="H10" s="40">
        <f t="shared" si="1"/>
        <v>0</v>
      </c>
      <c r="I10" s="72"/>
      <c r="J10" s="37">
        <f t="shared" si="2"/>
        <v>0</v>
      </c>
      <c r="K10" s="72"/>
      <c r="L10" s="35">
        <f t="shared" si="3"/>
        <v>0</v>
      </c>
      <c r="M10" s="57"/>
      <c r="N10" s="39">
        <f t="shared" si="4"/>
        <v>0</v>
      </c>
      <c r="O10" s="57"/>
      <c r="P10" s="37">
        <f t="shared" si="5"/>
        <v>0</v>
      </c>
      <c r="Q10" s="58"/>
      <c r="R10" s="59"/>
      <c r="S10" s="42">
        <f t="shared" si="6"/>
        <v>0</v>
      </c>
    </row>
    <row r="11" spans="1:24" x14ac:dyDescent="0.35">
      <c r="A11" s="52"/>
      <c r="B11" s="53"/>
      <c r="C11" s="52" t="s">
        <v>19</v>
      </c>
      <c r="D11" s="48">
        <f t="shared" si="7"/>
        <v>0</v>
      </c>
      <c r="E11" s="54"/>
      <c r="F11" s="35">
        <f t="shared" si="0"/>
        <v>0</v>
      </c>
      <c r="G11" s="57"/>
      <c r="H11" s="40">
        <f t="shared" si="1"/>
        <v>0</v>
      </c>
      <c r="I11" s="72"/>
      <c r="J11" s="37">
        <f t="shared" si="2"/>
        <v>0</v>
      </c>
      <c r="K11" s="72"/>
      <c r="L11" s="35">
        <f t="shared" si="3"/>
        <v>0</v>
      </c>
      <c r="M11" s="57"/>
      <c r="N11" s="39">
        <f t="shared" si="4"/>
        <v>0</v>
      </c>
      <c r="O11" s="57"/>
      <c r="P11" s="37">
        <f t="shared" si="5"/>
        <v>0</v>
      </c>
      <c r="Q11" s="58"/>
      <c r="R11" s="59"/>
      <c r="S11" s="42">
        <f t="shared" si="6"/>
        <v>0</v>
      </c>
    </row>
    <row r="12" spans="1:24" x14ac:dyDescent="0.35">
      <c r="A12" s="52"/>
      <c r="B12" s="53"/>
      <c r="C12" s="52" t="s">
        <v>19</v>
      </c>
      <c r="D12" s="48">
        <f t="shared" si="7"/>
        <v>0</v>
      </c>
      <c r="E12" s="54"/>
      <c r="F12" s="35">
        <f t="shared" si="0"/>
        <v>0</v>
      </c>
      <c r="G12" s="57"/>
      <c r="H12" s="40">
        <f t="shared" si="1"/>
        <v>0</v>
      </c>
      <c r="I12" s="72"/>
      <c r="J12" s="37">
        <f t="shared" si="2"/>
        <v>0</v>
      </c>
      <c r="K12" s="72"/>
      <c r="L12" s="35">
        <f t="shared" si="3"/>
        <v>0</v>
      </c>
      <c r="M12" s="57"/>
      <c r="N12" s="39">
        <f t="shared" si="4"/>
        <v>0</v>
      </c>
      <c r="O12" s="57"/>
      <c r="P12" s="37">
        <f t="shared" si="5"/>
        <v>0</v>
      </c>
      <c r="Q12" s="58"/>
      <c r="R12" s="59"/>
      <c r="S12" s="42">
        <f t="shared" si="6"/>
        <v>0</v>
      </c>
    </row>
    <row r="13" spans="1:24" x14ac:dyDescent="0.35">
      <c r="A13" s="52"/>
      <c r="B13" s="53"/>
      <c r="C13" s="52" t="s">
        <v>19</v>
      </c>
      <c r="D13" s="48">
        <f t="shared" si="7"/>
        <v>0</v>
      </c>
      <c r="E13" s="54"/>
      <c r="F13" s="35">
        <f t="shared" si="0"/>
        <v>0</v>
      </c>
      <c r="G13" s="57"/>
      <c r="H13" s="40">
        <f t="shared" si="1"/>
        <v>0</v>
      </c>
      <c r="I13" s="72"/>
      <c r="J13" s="37">
        <f t="shared" si="2"/>
        <v>0</v>
      </c>
      <c r="K13" s="72"/>
      <c r="L13" s="35">
        <f t="shared" si="3"/>
        <v>0</v>
      </c>
      <c r="M13" s="57"/>
      <c r="N13" s="39">
        <f t="shared" si="4"/>
        <v>0</v>
      </c>
      <c r="O13" s="57"/>
      <c r="P13" s="37">
        <f t="shared" si="5"/>
        <v>0</v>
      </c>
      <c r="Q13" s="58"/>
      <c r="R13" s="59"/>
      <c r="S13" s="42">
        <f t="shared" si="6"/>
        <v>0</v>
      </c>
    </row>
    <row r="14" spans="1:24" x14ac:dyDescent="0.35">
      <c r="A14" s="60"/>
      <c r="B14" s="61"/>
      <c r="C14" s="60" t="s">
        <v>20</v>
      </c>
      <c r="D14" s="48">
        <f t="shared" si="7"/>
        <v>0</v>
      </c>
      <c r="E14" s="62"/>
      <c r="F14" s="35">
        <f t="shared" si="0"/>
        <v>0</v>
      </c>
      <c r="G14" s="65"/>
      <c r="H14" s="40">
        <f t="shared" si="1"/>
        <v>0</v>
      </c>
      <c r="I14" s="73"/>
      <c r="J14" s="37">
        <f t="shared" si="2"/>
        <v>0</v>
      </c>
      <c r="K14" s="73"/>
      <c r="L14" s="35">
        <f t="shared" si="3"/>
        <v>0</v>
      </c>
      <c r="M14" s="65"/>
      <c r="N14" s="39">
        <f t="shared" si="4"/>
        <v>0</v>
      </c>
      <c r="O14" s="65"/>
      <c r="P14" s="37">
        <f t="shared" si="5"/>
        <v>0</v>
      </c>
      <c r="Q14" s="66"/>
      <c r="R14" s="67"/>
      <c r="S14" s="42">
        <f t="shared" si="6"/>
        <v>0</v>
      </c>
    </row>
    <row r="15" spans="1:24" x14ac:dyDescent="0.35">
      <c r="A15" s="60"/>
      <c r="B15" s="61"/>
      <c r="C15" s="60" t="s">
        <v>20</v>
      </c>
      <c r="D15" s="48">
        <f t="shared" si="7"/>
        <v>0</v>
      </c>
      <c r="E15" s="62"/>
      <c r="F15" s="35">
        <f t="shared" si="0"/>
        <v>0</v>
      </c>
      <c r="G15" s="65"/>
      <c r="H15" s="40">
        <f t="shared" si="1"/>
        <v>0</v>
      </c>
      <c r="I15" s="73"/>
      <c r="J15" s="37">
        <f t="shared" si="2"/>
        <v>0</v>
      </c>
      <c r="K15" s="73"/>
      <c r="L15" s="35">
        <f t="shared" si="3"/>
        <v>0</v>
      </c>
      <c r="M15" s="65"/>
      <c r="N15" s="39">
        <f t="shared" si="4"/>
        <v>0</v>
      </c>
      <c r="O15" s="65"/>
      <c r="P15" s="37">
        <f t="shared" si="5"/>
        <v>0</v>
      </c>
      <c r="Q15" s="66"/>
      <c r="R15" s="67"/>
      <c r="S15" s="42">
        <f t="shared" si="6"/>
        <v>0</v>
      </c>
    </row>
    <row r="16" spans="1:24" x14ac:dyDescent="0.35">
      <c r="A16" s="60"/>
      <c r="B16" s="61"/>
      <c r="C16" s="60" t="s">
        <v>20</v>
      </c>
      <c r="D16" s="48">
        <f t="shared" si="7"/>
        <v>0</v>
      </c>
      <c r="E16" s="62"/>
      <c r="F16" s="35">
        <f t="shared" si="0"/>
        <v>0</v>
      </c>
      <c r="G16" s="65"/>
      <c r="H16" s="40">
        <f t="shared" si="1"/>
        <v>0</v>
      </c>
      <c r="I16" s="73"/>
      <c r="J16" s="37">
        <f t="shared" si="2"/>
        <v>0</v>
      </c>
      <c r="K16" s="73"/>
      <c r="L16" s="35">
        <f t="shared" si="3"/>
        <v>0</v>
      </c>
      <c r="M16" s="65"/>
      <c r="N16" s="39">
        <f t="shared" si="4"/>
        <v>0</v>
      </c>
      <c r="O16" s="65"/>
      <c r="P16" s="37">
        <f t="shared" si="5"/>
        <v>0</v>
      </c>
      <c r="Q16" s="66"/>
      <c r="R16" s="67"/>
      <c r="S16" s="42">
        <f t="shared" si="6"/>
        <v>0</v>
      </c>
    </row>
    <row r="17" spans="1:19" x14ac:dyDescent="0.35">
      <c r="A17" s="60"/>
      <c r="B17" s="61"/>
      <c r="C17" s="60" t="s">
        <v>20</v>
      </c>
      <c r="D17" s="48">
        <f t="shared" si="7"/>
        <v>0</v>
      </c>
      <c r="E17" s="62"/>
      <c r="F17" s="35">
        <f t="shared" si="0"/>
        <v>0</v>
      </c>
      <c r="G17" s="65"/>
      <c r="H17" s="40">
        <f t="shared" si="1"/>
        <v>0</v>
      </c>
      <c r="I17" s="73"/>
      <c r="J17" s="37">
        <f t="shared" si="2"/>
        <v>0</v>
      </c>
      <c r="K17" s="73"/>
      <c r="L17" s="35">
        <f t="shared" si="3"/>
        <v>0</v>
      </c>
      <c r="M17" s="65"/>
      <c r="N17" s="39">
        <f t="shared" si="4"/>
        <v>0</v>
      </c>
      <c r="O17" s="65"/>
      <c r="P17" s="37">
        <f t="shared" si="5"/>
        <v>0</v>
      </c>
      <c r="Q17" s="66"/>
      <c r="R17" s="67"/>
      <c r="S17" s="42">
        <f t="shared" si="6"/>
        <v>0</v>
      </c>
    </row>
    <row r="18" spans="1:19" x14ac:dyDescent="0.35">
      <c r="D18" s="48">
        <f t="shared" si="7"/>
        <v>0</v>
      </c>
      <c r="E18" s="5"/>
      <c r="F18" s="35">
        <f t="shared" si="0"/>
        <v>0</v>
      </c>
      <c r="G18" s="10"/>
      <c r="H18" s="40">
        <f t="shared" si="1"/>
        <v>0</v>
      </c>
      <c r="I18" s="49"/>
      <c r="J18" s="37">
        <f t="shared" si="2"/>
        <v>0</v>
      </c>
      <c r="K18" s="49"/>
      <c r="L18" s="35">
        <f t="shared" si="3"/>
        <v>0</v>
      </c>
      <c r="M18" s="10"/>
      <c r="N18" s="39">
        <f t="shared" si="4"/>
        <v>0</v>
      </c>
      <c r="O18" s="10"/>
      <c r="P18" s="37">
        <f t="shared" si="5"/>
        <v>0</v>
      </c>
      <c r="Q18" s="17"/>
      <c r="R18" s="16"/>
      <c r="S18" s="42">
        <f t="shared" si="6"/>
        <v>0</v>
      </c>
    </row>
    <row r="19" spans="1:19" x14ac:dyDescent="0.35">
      <c r="D19" s="48">
        <f t="shared" si="7"/>
        <v>0</v>
      </c>
      <c r="E19" s="5"/>
      <c r="F19" s="35">
        <f t="shared" si="0"/>
        <v>0</v>
      </c>
      <c r="G19" s="10"/>
      <c r="H19" s="40">
        <f t="shared" si="1"/>
        <v>0</v>
      </c>
      <c r="I19" s="49"/>
      <c r="J19" s="37">
        <f t="shared" si="2"/>
        <v>0</v>
      </c>
      <c r="K19" s="49"/>
      <c r="L19" s="35">
        <f t="shared" si="3"/>
        <v>0</v>
      </c>
      <c r="M19" s="10"/>
      <c r="N19" s="39">
        <f t="shared" si="4"/>
        <v>0</v>
      </c>
      <c r="O19" s="10"/>
      <c r="P19" s="37">
        <f t="shared" si="5"/>
        <v>0</v>
      </c>
      <c r="Q19" s="17"/>
      <c r="R19" s="16"/>
      <c r="S19" s="42">
        <f t="shared" si="6"/>
        <v>0</v>
      </c>
    </row>
    <row r="20" spans="1:19" x14ac:dyDescent="0.35">
      <c r="D20" s="48">
        <f t="shared" si="7"/>
        <v>0</v>
      </c>
      <c r="E20" s="5"/>
      <c r="F20" s="35">
        <f t="shared" si="0"/>
        <v>0</v>
      </c>
      <c r="G20" s="10"/>
      <c r="H20" s="40">
        <f t="shared" si="1"/>
        <v>0</v>
      </c>
      <c r="I20" s="49"/>
      <c r="J20" s="37">
        <f t="shared" si="2"/>
        <v>0</v>
      </c>
      <c r="K20" s="49"/>
      <c r="L20" s="35">
        <f t="shared" si="3"/>
        <v>0</v>
      </c>
      <c r="M20" s="10"/>
      <c r="N20" s="39">
        <f t="shared" si="4"/>
        <v>0</v>
      </c>
      <c r="O20" s="10"/>
      <c r="P20" s="37">
        <f t="shared" si="5"/>
        <v>0</v>
      </c>
      <c r="Q20" s="17"/>
      <c r="R20" s="16"/>
      <c r="S20" s="42">
        <f t="shared" si="6"/>
        <v>0</v>
      </c>
    </row>
    <row r="21" spans="1:19" x14ac:dyDescent="0.35">
      <c r="D21" s="48">
        <f t="shared" si="7"/>
        <v>0</v>
      </c>
      <c r="E21" s="5"/>
      <c r="F21" s="35">
        <f t="shared" si="0"/>
        <v>0</v>
      </c>
      <c r="G21" s="10"/>
      <c r="H21" s="40">
        <f t="shared" si="1"/>
        <v>0</v>
      </c>
      <c r="I21" s="49"/>
      <c r="J21" s="37">
        <f t="shared" si="2"/>
        <v>0</v>
      </c>
      <c r="K21" s="49"/>
      <c r="L21" s="35">
        <f t="shared" si="3"/>
        <v>0</v>
      </c>
      <c r="M21" s="10"/>
      <c r="N21" s="39">
        <f t="shared" si="4"/>
        <v>0</v>
      </c>
      <c r="O21" s="10"/>
      <c r="P21" s="37">
        <f t="shared" si="5"/>
        <v>0</v>
      </c>
      <c r="Q21" s="17"/>
      <c r="R21" s="16"/>
      <c r="S21" s="42">
        <f t="shared" si="6"/>
        <v>0</v>
      </c>
    </row>
    <row r="22" spans="1:19" x14ac:dyDescent="0.35">
      <c r="D22" s="48">
        <f t="shared" si="7"/>
        <v>0</v>
      </c>
      <c r="E22" s="5"/>
      <c r="F22" s="35">
        <f t="shared" si="0"/>
        <v>0</v>
      </c>
      <c r="G22" s="10"/>
      <c r="H22" s="40">
        <f t="shared" si="1"/>
        <v>0</v>
      </c>
      <c r="I22" s="49"/>
      <c r="J22" s="37">
        <f t="shared" si="2"/>
        <v>0</v>
      </c>
      <c r="K22" s="49"/>
      <c r="L22" s="35">
        <f t="shared" si="3"/>
        <v>0</v>
      </c>
      <c r="M22" s="10"/>
      <c r="N22" s="39">
        <f t="shared" si="4"/>
        <v>0</v>
      </c>
      <c r="O22" s="10"/>
      <c r="P22" s="37">
        <f t="shared" si="5"/>
        <v>0</v>
      </c>
      <c r="Q22" s="17"/>
      <c r="R22" s="16"/>
      <c r="S22" s="42">
        <f t="shared" si="6"/>
        <v>0</v>
      </c>
    </row>
    <row r="23" spans="1:19" x14ac:dyDescent="0.35">
      <c r="D23" s="48">
        <f t="shared" si="7"/>
        <v>0</v>
      </c>
      <c r="E23" s="5"/>
      <c r="F23" s="35">
        <f t="shared" si="0"/>
        <v>0</v>
      </c>
      <c r="G23" s="10"/>
      <c r="H23" s="40">
        <f t="shared" si="1"/>
        <v>0</v>
      </c>
      <c r="I23" s="49"/>
      <c r="J23" s="37">
        <f t="shared" si="2"/>
        <v>0</v>
      </c>
      <c r="K23" s="49"/>
      <c r="L23" s="35">
        <f t="shared" si="3"/>
        <v>0</v>
      </c>
      <c r="M23" s="10"/>
      <c r="N23" s="39">
        <f t="shared" si="4"/>
        <v>0</v>
      </c>
      <c r="O23" s="10"/>
      <c r="P23" s="37">
        <f t="shared" si="5"/>
        <v>0</v>
      </c>
      <c r="Q23" s="17"/>
      <c r="R23" s="16"/>
      <c r="S23" s="42">
        <f t="shared" si="6"/>
        <v>0</v>
      </c>
    </row>
    <row r="24" spans="1:19" x14ac:dyDescent="0.35">
      <c r="D24" s="48">
        <f t="shared" si="7"/>
        <v>0</v>
      </c>
      <c r="E24" s="5"/>
      <c r="F24" s="35">
        <f t="shared" si="0"/>
        <v>0</v>
      </c>
      <c r="G24" s="10"/>
      <c r="H24" s="40">
        <f t="shared" si="1"/>
        <v>0</v>
      </c>
      <c r="I24" s="49"/>
      <c r="J24" s="37">
        <f t="shared" si="2"/>
        <v>0</v>
      </c>
      <c r="K24" s="49"/>
      <c r="L24" s="35">
        <f t="shared" si="3"/>
        <v>0</v>
      </c>
      <c r="M24" s="10"/>
      <c r="N24" s="39">
        <f t="shared" si="4"/>
        <v>0</v>
      </c>
      <c r="O24" s="10"/>
      <c r="P24" s="37">
        <f t="shared" si="5"/>
        <v>0</v>
      </c>
      <c r="Q24" s="17"/>
      <c r="R24" s="16"/>
      <c r="S24" s="42">
        <f t="shared" si="6"/>
        <v>0</v>
      </c>
    </row>
    <row r="25" spans="1:19" x14ac:dyDescent="0.35">
      <c r="D25" s="48">
        <f t="shared" si="7"/>
        <v>0</v>
      </c>
      <c r="E25" s="5"/>
      <c r="F25" s="35">
        <f t="shared" si="0"/>
        <v>0</v>
      </c>
      <c r="G25" s="10"/>
      <c r="H25" s="40">
        <f t="shared" si="1"/>
        <v>0</v>
      </c>
      <c r="I25" s="49"/>
      <c r="J25" s="37">
        <f t="shared" si="2"/>
        <v>0</v>
      </c>
      <c r="K25" s="49"/>
      <c r="L25" s="35">
        <f t="shared" si="3"/>
        <v>0</v>
      </c>
      <c r="M25" s="10"/>
      <c r="N25" s="39">
        <f t="shared" si="4"/>
        <v>0</v>
      </c>
      <c r="O25" s="10"/>
      <c r="P25" s="37">
        <f t="shared" si="5"/>
        <v>0</v>
      </c>
      <c r="Q25" s="17"/>
      <c r="R25" s="16"/>
      <c r="S25" s="42">
        <f t="shared" si="6"/>
        <v>0</v>
      </c>
    </row>
    <row r="26" spans="1:19" x14ac:dyDescent="0.35">
      <c r="D26" s="48">
        <f t="shared" si="7"/>
        <v>0</v>
      </c>
      <c r="E26" s="5"/>
      <c r="F26" s="35">
        <f t="shared" si="0"/>
        <v>0</v>
      </c>
      <c r="G26" s="10"/>
      <c r="H26" s="40">
        <f t="shared" si="1"/>
        <v>0</v>
      </c>
      <c r="I26" s="49"/>
      <c r="J26" s="37">
        <f t="shared" si="2"/>
        <v>0</v>
      </c>
      <c r="K26" s="49"/>
      <c r="L26" s="35">
        <f t="shared" si="3"/>
        <v>0</v>
      </c>
      <c r="M26" s="10"/>
      <c r="N26" s="39">
        <f t="shared" si="4"/>
        <v>0</v>
      </c>
      <c r="O26" s="10"/>
      <c r="P26" s="37">
        <f t="shared" si="5"/>
        <v>0</v>
      </c>
      <c r="Q26" s="17"/>
      <c r="R26" s="16"/>
      <c r="S26" s="42">
        <f t="shared" si="6"/>
        <v>0</v>
      </c>
    </row>
    <row r="27" spans="1:19" x14ac:dyDescent="0.35">
      <c r="D27" s="48">
        <f t="shared" si="7"/>
        <v>0</v>
      </c>
      <c r="E27" s="5"/>
      <c r="F27" s="35">
        <f t="shared" si="0"/>
        <v>0</v>
      </c>
      <c r="G27" s="10"/>
      <c r="H27" s="40">
        <f t="shared" si="1"/>
        <v>0</v>
      </c>
      <c r="I27" s="49"/>
      <c r="J27" s="37">
        <f t="shared" si="2"/>
        <v>0</v>
      </c>
      <c r="K27" s="49"/>
      <c r="L27" s="35">
        <f t="shared" si="3"/>
        <v>0</v>
      </c>
      <c r="M27" s="10"/>
      <c r="N27" s="39">
        <f t="shared" si="4"/>
        <v>0</v>
      </c>
      <c r="O27" s="10"/>
      <c r="P27" s="37">
        <f t="shared" si="5"/>
        <v>0</v>
      </c>
      <c r="Q27" s="17"/>
      <c r="R27" s="16"/>
      <c r="S27" s="42">
        <f t="shared" si="6"/>
        <v>0</v>
      </c>
    </row>
    <row r="28" spans="1:19" x14ac:dyDescent="0.35">
      <c r="D28" s="48">
        <f t="shared" si="7"/>
        <v>0</v>
      </c>
      <c r="E28" s="5"/>
      <c r="F28" s="35">
        <f t="shared" si="0"/>
        <v>0</v>
      </c>
      <c r="G28" s="10"/>
      <c r="H28" s="40">
        <f t="shared" si="1"/>
        <v>0</v>
      </c>
      <c r="I28" s="49"/>
      <c r="J28" s="37">
        <f t="shared" si="2"/>
        <v>0</v>
      </c>
      <c r="K28" s="49"/>
      <c r="L28" s="35">
        <f t="shared" si="3"/>
        <v>0</v>
      </c>
      <c r="M28" s="10"/>
      <c r="N28" s="39">
        <f t="shared" si="4"/>
        <v>0</v>
      </c>
      <c r="O28" s="10"/>
      <c r="P28" s="37">
        <f t="shared" si="5"/>
        <v>0</v>
      </c>
      <c r="Q28" s="17"/>
      <c r="R28" s="16"/>
      <c r="S28" s="42">
        <f t="shared" si="6"/>
        <v>0</v>
      </c>
    </row>
    <row r="29" spans="1:19" x14ac:dyDescent="0.35">
      <c r="A29" s="13"/>
      <c r="B29" s="15"/>
      <c r="C29" s="14"/>
      <c r="D29" s="44">
        <f t="shared" si="7"/>
        <v>0</v>
      </c>
      <c r="E29" s="5"/>
      <c r="F29" s="35">
        <f t="shared" si="0"/>
        <v>0</v>
      </c>
      <c r="G29" s="10"/>
      <c r="H29" s="40">
        <f t="shared" si="1"/>
        <v>0</v>
      </c>
      <c r="I29" s="46"/>
      <c r="J29" s="37">
        <f t="shared" si="2"/>
        <v>0</v>
      </c>
      <c r="K29" s="46"/>
      <c r="L29" s="35">
        <f t="shared" si="3"/>
        <v>0</v>
      </c>
      <c r="M29" s="5"/>
      <c r="N29" s="39">
        <f t="shared" si="4"/>
        <v>0</v>
      </c>
      <c r="O29" s="10"/>
      <c r="P29" s="37">
        <f t="shared" si="5"/>
        <v>0</v>
      </c>
      <c r="Q29" s="17"/>
      <c r="R29" s="16"/>
      <c r="S29" s="42">
        <f t="shared" si="6"/>
        <v>0</v>
      </c>
    </row>
    <row r="33" spans="1:4" x14ac:dyDescent="0.35">
      <c r="A33" s="71" t="s">
        <v>21</v>
      </c>
      <c r="C33" s="52" t="s">
        <v>22</v>
      </c>
      <c r="D33" s="34">
        <f>LARGE(D10:D13,1)+LARGE(D10:D13,2)+LARGE(D10:D13,3)</f>
        <v>0</v>
      </c>
    </row>
    <row r="34" spans="1:4" x14ac:dyDescent="0.35">
      <c r="C34" s="60" t="s">
        <v>23</v>
      </c>
      <c r="D34" s="34">
        <f>LARGE(D14:D17,1)+LARGE(D14:D17,2)+LARGE(D14:D17,3)</f>
        <v>0</v>
      </c>
    </row>
  </sheetData>
  <mergeCells count="8">
    <mergeCell ref="A1:S1"/>
    <mergeCell ref="E4:F4"/>
    <mergeCell ref="G4:H4"/>
    <mergeCell ref="I4:J4"/>
    <mergeCell ref="K4:L4"/>
    <mergeCell ref="M4:N4"/>
    <mergeCell ref="O4:P4"/>
    <mergeCell ref="Q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0"/>
  <sheetViews>
    <sheetView workbookViewId="0">
      <selection activeCell="A9" sqref="A9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1" style="20" bestFit="1" customWidth="1"/>
    <col min="5" max="5" width="9.1796875" style="7"/>
    <col min="6" max="16" width="9.1796875" style="6"/>
    <col min="17" max="17" width="9.1796875" style="9"/>
    <col min="18" max="18" width="9.1796875" style="6"/>
    <col min="19" max="19" width="9.1796875" style="9"/>
    <col min="20" max="20" width="9.1796875" style="6"/>
    <col min="21" max="21" width="9.1796875" style="9"/>
    <col min="22" max="22" width="9.1796875" style="6"/>
    <col min="23" max="23" width="4" style="8" bestFit="1" customWidth="1"/>
    <col min="24" max="24" width="7" style="11" customWidth="1"/>
    <col min="25" max="26" width="9.1796875" style="6"/>
    <col min="27" max="16384" width="9.1796875" style="2"/>
  </cols>
  <sheetData>
    <row r="1" spans="1:26" ht="18.5" x14ac:dyDescent="0.45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4" spans="1:26" s="19" customFormat="1" ht="15.5" x14ac:dyDescent="0.35">
      <c r="B4" s="21"/>
      <c r="D4" s="18" t="s">
        <v>46</v>
      </c>
      <c r="E4" s="76" t="s">
        <v>25</v>
      </c>
      <c r="F4" s="76"/>
      <c r="G4" s="76" t="s">
        <v>44</v>
      </c>
      <c r="H4" s="76"/>
      <c r="I4" s="76" t="s">
        <v>42</v>
      </c>
      <c r="J4" s="76"/>
      <c r="K4" s="76" t="s">
        <v>47</v>
      </c>
      <c r="L4" s="76"/>
      <c r="M4" s="76" t="s">
        <v>26</v>
      </c>
      <c r="N4" s="76"/>
      <c r="O4" s="76" t="s">
        <v>48</v>
      </c>
      <c r="P4" s="76"/>
      <c r="Q4" s="76" t="s">
        <v>49</v>
      </c>
      <c r="R4" s="76"/>
      <c r="S4" s="76" t="s">
        <v>50</v>
      </c>
      <c r="T4" s="76"/>
      <c r="U4" s="76" t="s">
        <v>45</v>
      </c>
      <c r="V4" s="76"/>
      <c r="W4" s="76" t="s">
        <v>30</v>
      </c>
      <c r="X4" s="76"/>
      <c r="Y4" s="76"/>
      <c r="Z4" s="74"/>
    </row>
    <row r="5" spans="1:26" s="26" customFormat="1" ht="13" x14ac:dyDescent="0.3">
      <c r="A5" s="29" t="s">
        <v>36</v>
      </c>
      <c r="B5" s="30" t="s">
        <v>37</v>
      </c>
      <c r="C5" s="29" t="s">
        <v>38</v>
      </c>
      <c r="D5" s="31"/>
      <c r="E5" s="32" t="s">
        <v>11</v>
      </c>
      <c r="F5" s="32" t="s">
        <v>12</v>
      </c>
      <c r="G5" s="32" t="s">
        <v>13</v>
      </c>
      <c r="H5" s="32" t="s">
        <v>12</v>
      </c>
      <c r="I5" s="32" t="s">
        <v>14</v>
      </c>
      <c r="J5" s="32" t="s">
        <v>12</v>
      </c>
      <c r="K5" s="32" t="s">
        <v>13</v>
      </c>
      <c r="L5" s="32" t="s">
        <v>12</v>
      </c>
      <c r="M5" s="32" t="s">
        <v>11</v>
      </c>
      <c r="N5" s="32" t="s">
        <v>12</v>
      </c>
      <c r="O5" s="32" t="s">
        <v>11</v>
      </c>
      <c r="P5" s="32" t="s">
        <v>12</v>
      </c>
      <c r="Q5" s="32" t="s">
        <v>11</v>
      </c>
      <c r="R5" s="32" t="s">
        <v>12</v>
      </c>
      <c r="S5" s="32" t="s">
        <v>13</v>
      </c>
      <c r="T5" s="32" t="s">
        <v>12</v>
      </c>
      <c r="U5" s="32" t="s">
        <v>14</v>
      </c>
      <c r="V5" s="32" t="s">
        <v>12</v>
      </c>
      <c r="W5" s="33" t="s">
        <v>15</v>
      </c>
      <c r="X5" s="32" t="s">
        <v>11</v>
      </c>
      <c r="Y5" s="32" t="s">
        <v>12</v>
      </c>
      <c r="Z5" s="27"/>
    </row>
    <row r="6" spans="1:26" x14ac:dyDescent="0.35">
      <c r="A6" s="2" t="s">
        <v>63</v>
      </c>
      <c r="B6" s="3">
        <v>85</v>
      </c>
      <c r="C6" s="2" t="s">
        <v>64</v>
      </c>
      <c r="D6" s="34">
        <f>F6+H6+J6+L6+N6+P6+R6+T6+V6+Y6</f>
        <v>8406</v>
      </c>
      <c r="E6" s="4">
        <v>10.96</v>
      </c>
      <c r="F6" s="43">
        <f>IF(AND(E6&gt;0,E6&lt;18),INT(25.4347*POWER(ABS(E6-18),1.81)),0)</f>
        <v>870</v>
      </c>
      <c r="G6" s="22">
        <v>725</v>
      </c>
      <c r="H6" s="36">
        <f>IF(G6&gt;220,INT(0.14354*POWER(ABS(G6-220),1.4)),0)</f>
        <v>874</v>
      </c>
      <c r="I6" s="22">
        <v>14.99</v>
      </c>
      <c r="J6" s="38">
        <f>IF(I6&gt;1.5,INT(51.39*POWER(ABS(I6-1.5),1.05)),0)</f>
        <v>789</v>
      </c>
      <c r="K6" s="22">
        <v>205</v>
      </c>
      <c r="L6" s="38">
        <f>IF(K6&gt;75,INT(0.8465*POWER(ABS(K6-75),1.42)),0)</f>
        <v>850</v>
      </c>
      <c r="M6" s="50">
        <v>48.73</v>
      </c>
      <c r="N6" s="43">
        <f>IF(AND(M6&gt;0,M6&lt;82),INT(1.53775*POWER(ABS(M6-82),1.81)),0)</f>
        <v>874</v>
      </c>
      <c r="O6" s="22">
        <v>14.75</v>
      </c>
      <c r="P6" s="43">
        <f>IF(AND(O6&gt;0,O6&lt;28.5),INT(5.74352*POWER(ABS(O6-28.5),1.92)),0)</f>
        <v>880</v>
      </c>
      <c r="Q6" s="4">
        <v>42.28</v>
      </c>
      <c r="R6" s="38">
        <f>IF(Q6&gt;4,INT(12.91*POWER(ABS(Q6-4),1.1)),0)</f>
        <v>711</v>
      </c>
      <c r="S6" s="23">
        <v>450</v>
      </c>
      <c r="T6" s="36">
        <f>IF(S6&gt;100,INT(0.2797*POWER(ABS(S6-100),1.35)),0)</f>
        <v>760</v>
      </c>
      <c r="U6" s="4">
        <v>75.02</v>
      </c>
      <c r="V6" s="38">
        <f>IF(U6&gt;7,INT(10.14*POWER(ABS(U6-7),1.08)),0)</f>
        <v>966</v>
      </c>
      <c r="W6" s="24">
        <v>4</v>
      </c>
      <c r="X6" s="25">
        <v>17.05</v>
      </c>
      <c r="Y6" s="41">
        <f>IF(AND((60*W6+X6)&gt;0,(60*W6+X6)&lt;480),INT(0.03768*POWER(ABS(60*W6+X6-480),1.85)),0)</f>
        <v>832</v>
      </c>
    </row>
    <row r="7" spans="1:26" x14ac:dyDescent="0.35">
      <c r="A7" s="2" t="s">
        <v>65</v>
      </c>
      <c r="B7" s="77" t="s">
        <v>66</v>
      </c>
      <c r="C7" s="2" t="s">
        <v>67</v>
      </c>
      <c r="D7" s="34">
        <f t="shared" ref="D7:D40" si="0">F7+H7+J7+L7+N7+P7+R7+T7+V7+Y7</f>
        <v>7823</v>
      </c>
      <c r="E7" s="5">
        <v>10.94</v>
      </c>
      <c r="F7" s="43">
        <f>IF(AND(E7&gt;0,E7&lt;18),INT(25.4347*POWER(ABS(E7-18),1.81)),0)</f>
        <v>874</v>
      </c>
      <c r="G7" s="22">
        <v>717</v>
      </c>
      <c r="H7" s="36">
        <f t="shared" ref="H7:H40" si="1">IF(G7&gt;220,INT(0.14354*POWER(ABS(G7-220),1.4)),0)</f>
        <v>854</v>
      </c>
      <c r="I7" s="22">
        <v>12.56</v>
      </c>
      <c r="J7" s="38">
        <f t="shared" ref="J7:J40" si="2">IF(I7&gt;1.5,INT(51.39*POWER(ABS(I7-1.5),1.05)),0)</f>
        <v>640</v>
      </c>
      <c r="K7" s="22">
        <v>210</v>
      </c>
      <c r="L7" s="38">
        <f t="shared" ref="L7:L40" si="3">IF(K7&gt;75,INT(0.8465*POWER(ABS(K7-75),1.42)),0)</f>
        <v>896</v>
      </c>
      <c r="M7" s="51">
        <v>49.67</v>
      </c>
      <c r="N7" s="43">
        <f t="shared" ref="N7:N40" si="4">IF(AND(M7&gt;0,M7&lt;82),INT(1.53775*POWER(ABS(M7-82),1.81)),0)</f>
        <v>830</v>
      </c>
      <c r="O7" s="1">
        <v>14.69</v>
      </c>
      <c r="P7" s="43">
        <f t="shared" ref="P7:P40" si="5">IF(AND(O7&gt;0,O7&lt;28.5),INT(5.74352*POWER(ABS(O7-28.5),1.92)),0)</f>
        <v>887</v>
      </c>
      <c r="Q7" s="5">
        <v>45.51</v>
      </c>
      <c r="R7" s="38">
        <f t="shared" ref="R7:R40" si="6">IF(Q7&gt;4,INT(12.91*POWER(ABS(Q7-4),1.1)),0)</f>
        <v>777</v>
      </c>
      <c r="S7" s="10">
        <v>430</v>
      </c>
      <c r="T7" s="36">
        <f t="shared" ref="T7:T40" si="7">IF(S7&gt;100,INT(0.2797*POWER(ABS(S7-100),1.35)),0)</f>
        <v>702</v>
      </c>
      <c r="U7" s="5">
        <v>57.58</v>
      </c>
      <c r="V7" s="38">
        <f>IF(U7&gt;7,INT(10.14*POWER(ABS(U7-7),1.08)),0)</f>
        <v>701</v>
      </c>
      <c r="W7" s="17">
        <v>4</v>
      </c>
      <c r="X7" s="16">
        <v>42.86</v>
      </c>
      <c r="Y7" s="41">
        <f t="shared" ref="Y7:Y40" si="8">IF(AND((60*W7+X7)&gt;0,(60*W7+X7)&lt;480),INT(0.03768*POWER(ABS(60*W7+X7-480),1.85)),0)</f>
        <v>662</v>
      </c>
    </row>
    <row r="8" spans="1:26" x14ac:dyDescent="0.35">
      <c r="A8" s="2" t="s">
        <v>68</v>
      </c>
      <c r="B8" s="3">
        <v>95</v>
      </c>
      <c r="C8" s="2" t="s">
        <v>69</v>
      </c>
      <c r="D8" s="34">
        <f t="shared" si="0"/>
        <v>7542</v>
      </c>
      <c r="E8" s="5">
        <v>11.19</v>
      </c>
      <c r="F8" s="43">
        <f>IF(AND(E8&gt;0,E8&lt;18),INT(25.4347*POWER(ABS(E8-18),1.81)),0)</f>
        <v>819</v>
      </c>
      <c r="G8" s="22">
        <v>692</v>
      </c>
      <c r="H8" s="36">
        <f t="shared" si="1"/>
        <v>795</v>
      </c>
      <c r="I8" s="22">
        <v>13.42</v>
      </c>
      <c r="J8" s="38">
        <f t="shared" si="2"/>
        <v>693</v>
      </c>
      <c r="K8" s="22">
        <v>204</v>
      </c>
      <c r="L8" s="38">
        <f t="shared" si="3"/>
        <v>840</v>
      </c>
      <c r="M8" s="51">
        <v>50.37</v>
      </c>
      <c r="N8" s="43">
        <f t="shared" si="4"/>
        <v>798</v>
      </c>
      <c r="O8" s="1">
        <v>14.86</v>
      </c>
      <c r="P8" s="43">
        <f t="shared" si="5"/>
        <v>867</v>
      </c>
      <c r="Q8" s="5">
        <v>39.979999999999997</v>
      </c>
      <c r="R8" s="38">
        <f t="shared" si="6"/>
        <v>664</v>
      </c>
      <c r="S8" s="10">
        <v>450</v>
      </c>
      <c r="T8" s="36">
        <f t="shared" si="7"/>
        <v>760</v>
      </c>
      <c r="U8" s="5">
        <v>51.53</v>
      </c>
      <c r="V8" s="38">
        <f>IF(U8&gt;7,INT(10.14*POWER(ABS(U8-7),1.08)),0)</f>
        <v>611</v>
      </c>
      <c r="W8" s="17">
        <v>4</v>
      </c>
      <c r="X8" s="16">
        <v>37.72</v>
      </c>
      <c r="Y8" s="41">
        <f t="shared" si="8"/>
        <v>695</v>
      </c>
    </row>
    <row r="9" spans="1:26" x14ac:dyDescent="0.35">
      <c r="A9" s="71"/>
      <c r="D9" s="34">
        <f t="shared" si="0"/>
        <v>0</v>
      </c>
      <c r="E9" s="5"/>
      <c r="F9" s="43">
        <f t="shared" ref="F9:F40" si="9">IF(AND(E9&gt;0,E9&lt;18),INT(25.4347*POWER(ABS(E9-18),1.81)),0)</f>
        <v>0</v>
      </c>
      <c r="G9" s="1"/>
      <c r="H9" s="36">
        <f t="shared" si="1"/>
        <v>0</v>
      </c>
      <c r="I9" s="1"/>
      <c r="J9" s="38">
        <f t="shared" si="2"/>
        <v>0</v>
      </c>
      <c r="K9" s="1"/>
      <c r="L9" s="38">
        <f t="shared" si="3"/>
        <v>0</v>
      </c>
      <c r="M9" s="51"/>
      <c r="N9" s="43">
        <f t="shared" si="4"/>
        <v>0</v>
      </c>
      <c r="O9" s="1"/>
      <c r="P9" s="43">
        <f t="shared" si="5"/>
        <v>0</v>
      </c>
      <c r="Q9" s="5"/>
      <c r="R9" s="38">
        <f t="shared" si="6"/>
        <v>0</v>
      </c>
      <c r="S9" s="10"/>
      <c r="T9" s="36">
        <f t="shared" si="7"/>
        <v>0</v>
      </c>
      <c r="U9" s="5"/>
      <c r="V9" s="38">
        <f t="shared" ref="V9:V40" si="10">IF(U9&gt;7,INT(10.14*POWER(ABS(U9-7),1.08)),0)</f>
        <v>0</v>
      </c>
      <c r="W9" s="17"/>
      <c r="X9" s="16"/>
      <c r="Y9" s="41">
        <f t="shared" si="8"/>
        <v>0</v>
      </c>
    </row>
    <row r="10" spans="1:26" x14ac:dyDescent="0.35">
      <c r="D10" s="34">
        <f t="shared" si="0"/>
        <v>0</v>
      </c>
      <c r="E10" s="5"/>
      <c r="F10" s="43">
        <f t="shared" si="9"/>
        <v>0</v>
      </c>
      <c r="G10" s="1"/>
      <c r="H10" s="36">
        <f t="shared" si="1"/>
        <v>0</v>
      </c>
      <c r="I10" s="1"/>
      <c r="J10" s="38">
        <f t="shared" si="2"/>
        <v>0</v>
      </c>
      <c r="K10" s="1"/>
      <c r="L10" s="38">
        <f t="shared" si="3"/>
        <v>0</v>
      </c>
      <c r="M10" s="51"/>
      <c r="N10" s="43">
        <f t="shared" si="4"/>
        <v>0</v>
      </c>
      <c r="O10" s="1"/>
      <c r="P10" s="43">
        <f t="shared" si="5"/>
        <v>0</v>
      </c>
      <c r="Q10" s="5"/>
      <c r="R10" s="38">
        <f t="shared" si="6"/>
        <v>0</v>
      </c>
      <c r="S10" s="10"/>
      <c r="T10" s="36">
        <f t="shared" si="7"/>
        <v>0</v>
      </c>
      <c r="U10" s="5"/>
      <c r="V10" s="38">
        <f t="shared" si="10"/>
        <v>0</v>
      </c>
      <c r="W10" s="17"/>
      <c r="X10" s="16"/>
      <c r="Y10" s="41">
        <f t="shared" si="8"/>
        <v>0</v>
      </c>
    </row>
    <row r="11" spans="1:26" x14ac:dyDescent="0.35">
      <c r="D11" s="34">
        <f t="shared" si="0"/>
        <v>0</v>
      </c>
      <c r="E11" s="5"/>
      <c r="F11" s="43">
        <f t="shared" si="9"/>
        <v>0</v>
      </c>
      <c r="G11" s="1"/>
      <c r="H11" s="36">
        <f t="shared" si="1"/>
        <v>0</v>
      </c>
      <c r="I11" s="1"/>
      <c r="J11" s="38">
        <f t="shared" si="2"/>
        <v>0</v>
      </c>
      <c r="K11" s="1"/>
      <c r="L11" s="38">
        <f t="shared" si="3"/>
        <v>0</v>
      </c>
      <c r="M11" s="51"/>
      <c r="N11" s="43">
        <f t="shared" si="4"/>
        <v>0</v>
      </c>
      <c r="O11" s="1"/>
      <c r="P11" s="43">
        <f t="shared" si="5"/>
        <v>0</v>
      </c>
      <c r="Q11" s="5"/>
      <c r="R11" s="38">
        <f t="shared" si="6"/>
        <v>0</v>
      </c>
      <c r="S11" s="10"/>
      <c r="T11" s="36">
        <f t="shared" si="7"/>
        <v>0</v>
      </c>
      <c r="U11" s="5"/>
      <c r="V11" s="38">
        <f t="shared" si="10"/>
        <v>0</v>
      </c>
      <c r="W11" s="17"/>
      <c r="X11" s="16"/>
      <c r="Y11" s="41">
        <f t="shared" si="8"/>
        <v>0</v>
      </c>
    </row>
    <row r="12" spans="1:26" x14ac:dyDescent="0.35">
      <c r="D12" s="34">
        <f t="shared" si="0"/>
        <v>0</v>
      </c>
      <c r="E12" s="5"/>
      <c r="F12" s="43">
        <f t="shared" si="9"/>
        <v>0</v>
      </c>
      <c r="G12" s="1"/>
      <c r="H12" s="36">
        <f t="shared" si="1"/>
        <v>0</v>
      </c>
      <c r="I12" s="1"/>
      <c r="J12" s="38">
        <f t="shared" si="2"/>
        <v>0</v>
      </c>
      <c r="K12" s="1"/>
      <c r="L12" s="38">
        <f t="shared" si="3"/>
        <v>0</v>
      </c>
      <c r="M12" s="51"/>
      <c r="N12" s="43">
        <f t="shared" si="4"/>
        <v>0</v>
      </c>
      <c r="O12" s="1"/>
      <c r="P12" s="43">
        <f t="shared" si="5"/>
        <v>0</v>
      </c>
      <c r="Q12" s="5"/>
      <c r="R12" s="38">
        <f t="shared" si="6"/>
        <v>0</v>
      </c>
      <c r="S12" s="10"/>
      <c r="T12" s="36">
        <f t="shared" si="7"/>
        <v>0</v>
      </c>
      <c r="U12" s="5"/>
      <c r="V12" s="38">
        <f t="shared" si="10"/>
        <v>0</v>
      </c>
      <c r="W12" s="17"/>
      <c r="X12" s="16"/>
      <c r="Y12" s="41">
        <f t="shared" si="8"/>
        <v>0</v>
      </c>
    </row>
    <row r="13" spans="1:26" x14ac:dyDescent="0.35">
      <c r="D13" s="34">
        <f t="shared" si="0"/>
        <v>0</v>
      </c>
      <c r="E13" s="5"/>
      <c r="F13" s="43">
        <f t="shared" si="9"/>
        <v>0</v>
      </c>
      <c r="G13" s="1"/>
      <c r="H13" s="36">
        <f t="shared" si="1"/>
        <v>0</v>
      </c>
      <c r="I13" s="1"/>
      <c r="J13" s="38">
        <f t="shared" si="2"/>
        <v>0</v>
      </c>
      <c r="K13" s="1"/>
      <c r="L13" s="38">
        <f t="shared" si="3"/>
        <v>0</v>
      </c>
      <c r="M13" s="51"/>
      <c r="N13" s="43">
        <f t="shared" si="4"/>
        <v>0</v>
      </c>
      <c r="O13" s="1"/>
      <c r="P13" s="43">
        <f t="shared" si="5"/>
        <v>0</v>
      </c>
      <c r="Q13" s="5"/>
      <c r="R13" s="38">
        <f t="shared" si="6"/>
        <v>0</v>
      </c>
      <c r="S13" s="10"/>
      <c r="T13" s="36">
        <f t="shared" si="7"/>
        <v>0</v>
      </c>
      <c r="U13" s="5"/>
      <c r="V13" s="38">
        <f t="shared" si="10"/>
        <v>0</v>
      </c>
      <c r="W13" s="17"/>
      <c r="X13" s="16"/>
      <c r="Y13" s="41">
        <f t="shared" si="8"/>
        <v>0</v>
      </c>
    </row>
    <row r="14" spans="1:26" x14ac:dyDescent="0.35">
      <c r="D14" s="34">
        <f t="shared" si="0"/>
        <v>0</v>
      </c>
      <c r="E14" s="5"/>
      <c r="F14" s="43">
        <f t="shared" si="9"/>
        <v>0</v>
      </c>
      <c r="G14" s="1"/>
      <c r="H14" s="36">
        <f t="shared" si="1"/>
        <v>0</v>
      </c>
      <c r="I14" s="1"/>
      <c r="J14" s="38">
        <f t="shared" si="2"/>
        <v>0</v>
      </c>
      <c r="K14" s="1"/>
      <c r="L14" s="38">
        <f t="shared" si="3"/>
        <v>0</v>
      </c>
      <c r="M14" s="51"/>
      <c r="N14" s="43">
        <f t="shared" si="4"/>
        <v>0</v>
      </c>
      <c r="O14" s="1"/>
      <c r="P14" s="43">
        <f t="shared" si="5"/>
        <v>0</v>
      </c>
      <c r="Q14" s="5"/>
      <c r="R14" s="38">
        <f t="shared" si="6"/>
        <v>0</v>
      </c>
      <c r="S14" s="10"/>
      <c r="T14" s="36">
        <f t="shared" si="7"/>
        <v>0</v>
      </c>
      <c r="U14" s="5"/>
      <c r="V14" s="38">
        <f t="shared" si="10"/>
        <v>0</v>
      </c>
      <c r="W14" s="17"/>
      <c r="X14" s="16"/>
      <c r="Y14" s="41">
        <f t="shared" si="8"/>
        <v>0</v>
      </c>
    </row>
    <row r="15" spans="1:26" x14ac:dyDescent="0.35">
      <c r="D15" s="34">
        <f t="shared" si="0"/>
        <v>0</v>
      </c>
      <c r="E15" s="5"/>
      <c r="F15" s="43">
        <f t="shared" si="9"/>
        <v>0</v>
      </c>
      <c r="G15" s="1"/>
      <c r="H15" s="36">
        <f t="shared" si="1"/>
        <v>0</v>
      </c>
      <c r="I15" s="1"/>
      <c r="J15" s="38">
        <f t="shared" si="2"/>
        <v>0</v>
      </c>
      <c r="K15" s="1"/>
      <c r="L15" s="38">
        <f t="shared" si="3"/>
        <v>0</v>
      </c>
      <c r="M15" s="51"/>
      <c r="N15" s="43">
        <f t="shared" si="4"/>
        <v>0</v>
      </c>
      <c r="O15" s="1"/>
      <c r="P15" s="43">
        <f t="shared" si="5"/>
        <v>0</v>
      </c>
      <c r="Q15" s="5"/>
      <c r="R15" s="38">
        <f t="shared" si="6"/>
        <v>0</v>
      </c>
      <c r="S15" s="10"/>
      <c r="T15" s="36">
        <f t="shared" si="7"/>
        <v>0</v>
      </c>
      <c r="U15" s="5"/>
      <c r="V15" s="38">
        <f t="shared" si="10"/>
        <v>0</v>
      </c>
      <c r="W15" s="17"/>
      <c r="X15" s="16"/>
      <c r="Y15" s="41">
        <f t="shared" si="8"/>
        <v>0</v>
      </c>
    </row>
    <row r="16" spans="1:26" x14ac:dyDescent="0.35">
      <c r="D16" s="34">
        <f t="shared" si="0"/>
        <v>0</v>
      </c>
      <c r="E16" s="5"/>
      <c r="F16" s="43">
        <f t="shared" si="9"/>
        <v>0</v>
      </c>
      <c r="G16" s="1"/>
      <c r="H16" s="36">
        <f t="shared" si="1"/>
        <v>0</v>
      </c>
      <c r="I16" s="1"/>
      <c r="J16" s="38">
        <f t="shared" si="2"/>
        <v>0</v>
      </c>
      <c r="K16" s="1"/>
      <c r="L16" s="38">
        <f t="shared" si="3"/>
        <v>0</v>
      </c>
      <c r="M16" s="51"/>
      <c r="N16" s="43">
        <f t="shared" si="4"/>
        <v>0</v>
      </c>
      <c r="O16" s="1"/>
      <c r="P16" s="43">
        <f t="shared" si="5"/>
        <v>0</v>
      </c>
      <c r="Q16" s="5"/>
      <c r="R16" s="38">
        <f t="shared" si="6"/>
        <v>0</v>
      </c>
      <c r="S16" s="10"/>
      <c r="T16" s="36">
        <f t="shared" si="7"/>
        <v>0</v>
      </c>
      <c r="U16" s="5"/>
      <c r="V16" s="38">
        <f t="shared" si="10"/>
        <v>0</v>
      </c>
      <c r="W16" s="17"/>
      <c r="X16" s="16"/>
      <c r="Y16" s="41">
        <f t="shared" si="8"/>
        <v>0</v>
      </c>
    </row>
    <row r="17" spans="1:25" x14ac:dyDescent="0.35">
      <c r="D17" s="34">
        <f t="shared" si="0"/>
        <v>0</v>
      </c>
      <c r="E17" s="5"/>
      <c r="F17" s="43">
        <f t="shared" si="9"/>
        <v>0</v>
      </c>
      <c r="G17" s="1"/>
      <c r="H17" s="36">
        <f t="shared" si="1"/>
        <v>0</v>
      </c>
      <c r="I17" s="1"/>
      <c r="J17" s="38">
        <f t="shared" si="2"/>
        <v>0</v>
      </c>
      <c r="K17" s="1"/>
      <c r="L17" s="38">
        <f t="shared" si="3"/>
        <v>0</v>
      </c>
      <c r="M17" s="51"/>
      <c r="N17" s="43">
        <f t="shared" si="4"/>
        <v>0</v>
      </c>
      <c r="O17" s="1"/>
      <c r="P17" s="43">
        <f t="shared" si="5"/>
        <v>0</v>
      </c>
      <c r="Q17" s="5"/>
      <c r="R17" s="38">
        <f t="shared" si="6"/>
        <v>0</v>
      </c>
      <c r="S17" s="10"/>
      <c r="T17" s="36">
        <f t="shared" si="7"/>
        <v>0</v>
      </c>
      <c r="U17" s="5"/>
      <c r="V17" s="38">
        <f t="shared" si="10"/>
        <v>0</v>
      </c>
      <c r="W17" s="17"/>
      <c r="X17" s="16"/>
      <c r="Y17" s="41">
        <f t="shared" si="8"/>
        <v>0</v>
      </c>
    </row>
    <row r="18" spans="1:25" x14ac:dyDescent="0.35">
      <c r="D18" s="34">
        <f t="shared" si="0"/>
        <v>0</v>
      </c>
      <c r="E18" s="5"/>
      <c r="F18" s="43">
        <f t="shared" si="9"/>
        <v>0</v>
      </c>
      <c r="G18" s="1"/>
      <c r="H18" s="36">
        <f t="shared" si="1"/>
        <v>0</v>
      </c>
      <c r="I18" s="1"/>
      <c r="J18" s="38">
        <f t="shared" si="2"/>
        <v>0</v>
      </c>
      <c r="K18" s="1"/>
      <c r="L18" s="38">
        <f t="shared" si="3"/>
        <v>0</v>
      </c>
      <c r="M18" s="51"/>
      <c r="N18" s="43">
        <f t="shared" si="4"/>
        <v>0</v>
      </c>
      <c r="O18" s="1"/>
      <c r="P18" s="43">
        <f t="shared" si="5"/>
        <v>0</v>
      </c>
      <c r="Q18" s="5"/>
      <c r="R18" s="38">
        <f t="shared" si="6"/>
        <v>0</v>
      </c>
      <c r="S18" s="10"/>
      <c r="T18" s="36">
        <f t="shared" si="7"/>
        <v>0</v>
      </c>
      <c r="U18" s="5"/>
      <c r="V18" s="38">
        <f t="shared" si="10"/>
        <v>0</v>
      </c>
      <c r="W18" s="17"/>
      <c r="X18" s="16"/>
      <c r="Y18" s="41">
        <f t="shared" si="8"/>
        <v>0</v>
      </c>
    </row>
    <row r="19" spans="1:25" x14ac:dyDescent="0.35">
      <c r="D19" s="34">
        <f t="shared" si="0"/>
        <v>0</v>
      </c>
      <c r="E19" s="5"/>
      <c r="F19" s="43">
        <f t="shared" si="9"/>
        <v>0</v>
      </c>
      <c r="G19" s="1"/>
      <c r="H19" s="36">
        <f t="shared" si="1"/>
        <v>0</v>
      </c>
      <c r="I19" s="1"/>
      <c r="J19" s="38">
        <f t="shared" si="2"/>
        <v>0</v>
      </c>
      <c r="K19" s="1"/>
      <c r="L19" s="38">
        <f t="shared" si="3"/>
        <v>0</v>
      </c>
      <c r="M19" s="51"/>
      <c r="N19" s="43">
        <f t="shared" si="4"/>
        <v>0</v>
      </c>
      <c r="O19" s="1"/>
      <c r="P19" s="43">
        <f t="shared" si="5"/>
        <v>0</v>
      </c>
      <c r="Q19" s="5"/>
      <c r="R19" s="38">
        <f t="shared" si="6"/>
        <v>0</v>
      </c>
      <c r="S19" s="10"/>
      <c r="T19" s="36">
        <f t="shared" si="7"/>
        <v>0</v>
      </c>
      <c r="U19" s="5"/>
      <c r="V19" s="38">
        <f t="shared" si="10"/>
        <v>0</v>
      </c>
      <c r="W19" s="17"/>
      <c r="X19" s="16"/>
      <c r="Y19" s="41">
        <f t="shared" si="8"/>
        <v>0</v>
      </c>
    </row>
    <row r="20" spans="1:25" x14ac:dyDescent="0.35">
      <c r="D20" s="34">
        <f t="shared" si="0"/>
        <v>0</v>
      </c>
      <c r="E20" s="5"/>
      <c r="F20" s="43">
        <f t="shared" si="9"/>
        <v>0</v>
      </c>
      <c r="G20" s="1"/>
      <c r="H20" s="36">
        <f t="shared" si="1"/>
        <v>0</v>
      </c>
      <c r="I20" s="1"/>
      <c r="J20" s="38">
        <f t="shared" si="2"/>
        <v>0</v>
      </c>
      <c r="K20" s="1"/>
      <c r="L20" s="38">
        <f t="shared" si="3"/>
        <v>0</v>
      </c>
      <c r="M20" s="51"/>
      <c r="N20" s="43">
        <f t="shared" si="4"/>
        <v>0</v>
      </c>
      <c r="O20" s="1"/>
      <c r="P20" s="43">
        <f t="shared" si="5"/>
        <v>0</v>
      </c>
      <c r="Q20" s="5"/>
      <c r="R20" s="38">
        <f t="shared" si="6"/>
        <v>0</v>
      </c>
      <c r="S20" s="10"/>
      <c r="T20" s="36">
        <f t="shared" si="7"/>
        <v>0</v>
      </c>
      <c r="U20" s="5"/>
      <c r="V20" s="38">
        <f t="shared" si="10"/>
        <v>0</v>
      </c>
      <c r="W20" s="17"/>
      <c r="X20" s="16"/>
      <c r="Y20" s="41">
        <f t="shared" si="8"/>
        <v>0</v>
      </c>
    </row>
    <row r="21" spans="1:25" x14ac:dyDescent="0.35">
      <c r="D21" s="34">
        <f t="shared" si="0"/>
        <v>0</v>
      </c>
      <c r="E21" s="5"/>
      <c r="F21" s="43">
        <f t="shared" si="9"/>
        <v>0</v>
      </c>
      <c r="G21" s="1"/>
      <c r="H21" s="36">
        <f t="shared" si="1"/>
        <v>0</v>
      </c>
      <c r="I21" s="1"/>
      <c r="J21" s="38">
        <f t="shared" si="2"/>
        <v>0</v>
      </c>
      <c r="K21" s="1"/>
      <c r="L21" s="38">
        <f t="shared" si="3"/>
        <v>0</v>
      </c>
      <c r="M21" s="51"/>
      <c r="N21" s="43">
        <f t="shared" si="4"/>
        <v>0</v>
      </c>
      <c r="O21" s="1"/>
      <c r="P21" s="43">
        <f t="shared" si="5"/>
        <v>0</v>
      </c>
      <c r="Q21" s="5"/>
      <c r="R21" s="38">
        <f t="shared" si="6"/>
        <v>0</v>
      </c>
      <c r="S21" s="10"/>
      <c r="T21" s="36">
        <f t="shared" si="7"/>
        <v>0</v>
      </c>
      <c r="U21" s="5"/>
      <c r="V21" s="38">
        <f t="shared" si="10"/>
        <v>0</v>
      </c>
      <c r="W21" s="17"/>
      <c r="X21" s="16"/>
      <c r="Y21" s="41">
        <f t="shared" si="8"/>
        <v>0</v>
      </c>
    </row>
    <row r="22" spans="1:25" x14ac:dyDescent="0.35">
      <c r="A22" s="71" t="s">
        <v>31</v>
      </c>
      <c r="D22" s="34">
        <f t="shared" si="0"/>
        <v>0</v>
      </c>
      <c r="E22" s="5"/>
      <c r="F22" s="43">
        <f t="shared" si="9"/>
        <v>0</v>
      </c>
      <c r="G22" s="1"/>
      <c r="H22" s="36">
        <f t="shared" si="1"/>
        <v>0</v>
      </c>
      <c r="I22" s="1"/>
      <c r="J22" s="38">
        <f t="shared" si="2"/>
        <v>0</v>
      </c>
      <c r="K22" s="1"/>
      <c r="L22" s="38">
        <f t="shared" si="3"/>
        <v>0</v>
      </c>
      <c r="M22" s="51"/>
      <c r="N22" s="43">
        <f t="shared" si="4"/>
        <v>0</v>
      </c>
      <c r="O22" s="1"/>
      <c r="P22" s="43">
        <f t="shared" si="5"/>
        <v>0</v>
      </c>
      <c r="Q22" s="5"/>
      <c r="R22" s="38">
        <f t="shared" si="6"/>
        <v>0</v>
      </c>
      <c r="S22" s="10"/>
      <c r="T22" s="36">
        <f t="shared" si="7"/>
        <v>0</v>
      </c>
      <c r="U22" s="5"/>
      <c r="V22" s="38">
        <f t="shared" si="10"/>
        <v>0</v>
      </c>
      <c r="W22" s="17"/>
      <c r="X22" s="16"/>
      <c r="Y22" s="41">
        <f t="shared" si="8"/>
        <v>0</v>
      </c>
    </row>
    <row r="23" spans="1:25" x14ac:dyDescent="0.35">
      <c r="D23" s="34">
        <f t="shared" si="0"/>
        <v>0</v>
      </c>
      <c r="E23" s="5"/>
      <c r="F23" s="43">
        <f t="shared" si="9"/>
        <v>0</v>
      </c>
      <c r="G23" s="1"/>
      <c r="H23" s="36">
        <f t="shared" si="1"/>
        <v>0</v>
      </c>
      <c r="I23" s="1"/>
      <c r="J23" s="38">
        <f t="shared" si="2"/>
        <v>0</v>
      </c>
      <c r="K23" s="1"/>
      <c r="L23" s="38">
        <f t="shared" si="3"/>
        <v>0</v>
      </c>
      <c r="M23" s="51"/>
      <c r="N23" s="43">
        <f t="shared" si="4"/>
        <v>0</v>
      </c>
      <c r="O23" s="1"/>
      <c r="P23" s="43">
        <f t="shared" si="5"/>
        <v>0</v>
      </c>
      <c r="Q23" s="5"/>
      <c r="R23" s="38">
        <f t="shared" si="6"/>
        <v>0</v>
      </c>
      <c r="S23" s="10"/>
      <c r="T23" s="36">
        <f t="shared" si="7"/>
        <v>0</v>
      </c>
      <c r="U23" s="5"/>
      <c r="V23" s="38">
        <f t="shared" si="10"/>
        <v>0</v>
      </c>
      <c r="W23" s="17"/>
      <c r="X23" s="16"/>
      <c r="Y23" s="41">
        <f t="shared" si="8"/>
        <v>0</v>
      </c>
    </row>
    <row r="24" spans="1:25" x14ac:dyDescent="0.35">
      <c r="D24" s="34">
        <f t="shared" si="0"/>
        <v>0</v>
      </c>
      <c r="E24" s="5"/>
      <c r="F24" s="43">
        <f t="shared" si="9"/>
        <v>0</v>
      </c>
      <c r="G24" s="1"/>
      <c r="H24" s="36">
        <f t="shared" si="1"/>
        <v>0</v>
      </c>
      <c r="I24" s="1"/>
      <c r="J24" s="38">
        <f t="shared" si="2"/>
        <v>0</v>
      </c>
      <c r="K24" s="1"/>
      <c r="L24" s="38">
        <f t="shared" si="3"/>
        <v>0</v>
      </c>
      <c r="M24" s="51"/>
      <c r="N24" s="43">
        <f t="shared" si="4"/>
        <v>0</v>
      </c>
      <c r="O24" s="1"/>
      <c r="P24" s="43">
        <f t="shared" si="5"/>
        <v>0</v>
      </c>
      <c r="Q24" s="5"/>
      <c r="R24" s="38">
        <f t="shared" si="6"/>
        <v>0</v>
      </c>
      <c r="S24" s="10"/>
      <c r="T24" s="36">
        <f t="shared" si="7"/>
        <v>0</v>
      </c>
      <c r="U24" s="5"/>
      <c r="V24" s="38">
        <f t="shared" si="10"/>
        <v>0</v>
      </c>
      <c r="W24" s="17"/>
      <c r="X24" s="16"/>
      <c r="Y24" s="41">
        <f t="shared" si="8"/>
        <v>0</v>
      </c>
    </row>
    <row r="25" spans="1:25" x14ac:dyDescent="0.35">
      <c r="D25" s="34">
        <f t="shared" si="0"/>
        <v>0</v>
      </c>
      <c r="E25" s="5"/>
      <c r="F25" s="43">
        <f t="shared" si="9"/>
        <v>0</v>
      </c>
      <c r="G25" s="1"/>
      <c r="H25" s="36">
        <f t="shared" si="1"/>
        <v>0</v>
      </c>
      <c r="I25" s="1"/>
      <c r="J25" s="38">
        <f t="shared" si="2"/>
        <v>0</v>
      </c>
      <c r="K25" s="1"/>
      <c r="L25" s="38">
        <f t="shared" si="3"/>
        <v>0</v>
      </c>
      <c r="M25" s="51"/>
      <c r="N25" s="43">
        <f t="shared" si="4"/>
        <v>0</v>
      </c>
      <c r="O25" s="1"/>
      <c r="P25" s="43">
        <f t="shared" si="5"/>
        <v>0</v>
      </c>
      <c r="Q25" s="5"/>
      <c r="R25" s="38">
        <f t="shared" si="6"/>
        <v>0</v>
      </c>
      <c r="S25" s="10"/>
      <c r="T25" s="36">
        <f t="shared" si="7"/>
        <v>0</v>
      </c>
      <c r="U25" s="5"/>
      <c r="V25" s="38">
        <f t="shared" si="10"/>
        <v>0</v>
      </c>
      <c r="W25" s="17"/>
      <c r="X25" s="16"/>
      <c r="Y25" s="41">
        <f t="shared" si="8"/>
        <v>0</v>
      </c>
    </row>
    <row r="26" spans="1:25" x14ac:dyDescent="0.35">
      <c r="D26" s="34">
        <f t="shared" si="0"/>
        <v>0</v>
      </c>
      <c r="E26" s="5"/>
      <c r="F26" s="43">
        <f t="shared" si="9"/>
        <v>0</v>
      </c>
      <c r="G26" s="1"/>
      <c r="H26" s="36">
        <f t="shared" si="1"/>
        <v>0</v>
      </c>
      <c r="I26" s="1"/>
      <c r="J26" s="38">
        <f t="shared" si="2"/>
        <v>0</v>
      </c>
      <c r="K26" s="1"/>
      <c r="L26" s="38">
        <f t="shared" si="3"/>
        <v>0</v>
      </c>
      <c r="M26" s="51"/>
      <c r="N26" s="43">
        <f t="shared" si="4"/>
        <v>0</v>
      </c>
      <c r="O26" s="1"/>
      <c r="P26" s="43">
        <f t="shared" si="5"/>
        <v>0</v>
      </c>
      <c r="Q26" s="5"/>
      <c r="R26" s="38">
        <f t="shared" si="6"/>
        <v>0</v>
      </c>
      <c r="S26" s="10"/>
      <c r="T26" s="36">
        <f t="shared" si="7"/>
        <v>0</v>
      </c>
      <c r="U26" s="5"/>
      <c r="V26" s="38">
        <f t="shared" si="10"/>
        <v>0</v>
      </c>
      <c r="W26" s="17"/>
      <c r="X26" s="16"/>
      <c r="Y26" s="41">
        <f t="shared" si="8"/>
        <v>0</v>
      </c>
    </row>
    <row r="27" spans="1:25" x14ac:dyDescent="0.35">
      <c r="D27" s="34">
        <f t="shared" si="0"/>
        <v>0</v>
      </c>
      <c r="E27" s="5"/>
      <c r="F27" s="43">
        <f t="shared" si="9"/>
        <v>0</v>
      </c>
      <c r="G27" s="1"/>
      <c r="H27" s="36">
        <f t="shared" si="1"/>
        <v>0</v>
      </c>
      <c r="I27" s="1"/>
      <c r="J27" s="38">
        <f t="shared" si="2"/>
        <v>0</v>
      </c>
      <c r="K27" s="1"/>
      <c r="L27" s="38">
        <f t="shared" si="3"/>
        <v>0</v>
      </c>
      <c r="M27" s="51"/>
      <c r="N27" s="43">
        <f t="shared" si="4"/>
        <v>0</v>
      </c>
      <c r="O27" s="1"/>
      <c r="P27" s="43">
        <f t="shared" si="5"/>
        <v>0</v>
      </c>
      <c r="Q27" s="5"/>
      <c r="R27" s="38">
        <f t="shared" si="6"/>
        <v>0</v>
      </c>
      <c r="S27" s="10"/>
      <c r="T27" s="36">
        <f t="shared" si="7"/>
        <v>0</v>
      </c>
      <c r="U27" s="5"/>
      <c r="V27" s="38">
        <f t="shared" si="10"/>
        <v>0</v>
      </c>
      <c r="W27" s="17"/>
      <c r="X27" s="16"/>
      <c r="Y27" s="41">
        <f t="shared" si="8"/>
        <v>0</v>
      </c>
    </row>
    <row r="28" spans="1:25" x14ac:dyDescent="0.35">
      <c r="D28" s="34">
        <f t="shared" si="0"/>
        <v>0</v>
      </c>
      <c r="E28" s="5"/>
      <c r="F28" s="43">
        <f t="shared" si="9"/>
        <v>0</v>
      </c>
      <c r="G28" s="1"/>
      <c r="H28" s="36">
        <f t="shared" si="1"/>
        <v>0</v>
      </c>
      <c r="I28" s="1"/>
      <c r="J28" s="38">
        <f t="shared" si="2"/>
        <v>0</v>
      </c>
      <c r="K28" s="1"/>
      <c r="L28" s="38">
        <f t="shared" si="3"/>
        <v>0</v>
      </c>
      <c r="M28" s="51"/>
      <c r="N28" s="43">
        <f t="shared" si="4"/>
        <v>0</v>
      </c>
      <c r="O28" s="1"/>
      <c r="P28" s="43">
        <f t="shared" si="5"/>
        <v>0</v>
      </c>
      <c r="Q28" s="5"/>
      <c r="R28" s="38">
        <f t="shared" si="6"/>
        <v>0</v>
      </c>
      <c r="S28" s="10"/>
      <c r="T28" s="36">
        <f t="shared" si="7"/>
        <v>0</v>
      </c>
      <c r="U28" s="5"/>
      <c r="V28" s="38">
        <f t="shared" si="10"/>
        <v>0</v>
      </c>
      <c r="W28" s="17"/>
      <c r="X28" s="16"/>
      <c r="Y28" s="41">
        <f t="shared" si="8"/>
        <v>0</v>
      </c>
    </row>
    <row r="29" spans="1:25" x14ac:dyDescent="0.35">
      <c r="D29" s="34">
        <f t="shared" si="0"/>
        <v>0</v>
      </c>
      <c r="E29" s="5"/>
      <c r="F29" s="43">
        <f t="shared" si="9"/>
        <v>0</v>
      </c>
      <c r="G29" s="1"/>
      <c r="H29" s="36">
        <f t="shared" si="1"/>
        <v>0</v>
      </c>
      <c r="I29" s="1"/>
      <c r="J29" s="38">
        <f t="shared" si="2"/>
        <v>0</v>
      </c>
      <c r="K29" s="1"/>
      <c r="L29" s="38">
        <f t="shared" si="3"/>
        <v>0</v>
      </c>
      <c r="M29" s="51"/>
      <c r="N29" s="43">
        <f t="shared" si="4"/>
        <v>0</v>
      </c>
      <c r="O29" s="1"/>
      <c r="P29" s="43">
        <f t="shared" si="5"/>
        <v>0</v>
      </c>
      <c r="Q29" s="5"/>
      <c r="R29" s="38">
        <f t="shared" si="6"/>
        <v>0</v>
      </c>
      <c r="S29" s="10"/>
      <c r="T29" s="36">
        <f t="shared" si="7"/>
        <v>0</v>
      </c>
      <c r="U29" s="5"/>
      <c r="V29" s="38">
        <f t="shared" si="10"/>
        <v>0</v>
      </c>
      <c r="W29" s="17"/>
      <c r="X29" s="16"/>
      <c r="Y29" s="41">
        <f t="shared" si="8"/>
        <v>0</v>
      </c>
    </row>
    <row r="30" spans="1:25" x14ac:dyDescent="0.35">
      <c r="D30" s="34">
        <f t="shared" si="0"/>
        <v>0</v>
      </c>
      <c r="E30" s="5"/>
      <c r="F30" s="43">
        <f t="shared" si="9"/>
        <v>0</v>
      </c>
      <c r="G30" s="1"/>
      <c r="H30" s="36">
        <f t="shared" si="1"/>
        <v>0</v>
      </c>
      <c r="I30" s="1"/>
      <c r="J30" s="38">
        <f t="shared" si="2"/>
        <v>0</v>
      </c>
      <c r="K30" s="1"/>
      <c r="L30" s="38">
        <f t="shared" si="3"/>
        <v>0</v>
      </c>
      <c r="M30" s="51"/>
      <c r="N30" s="43">
        <f t="shared" si="4"/>
        <v>0</v>
      </c>
      <c r="O30" s="1"/>
      <c r="P30" s="43">
        <f t="shared" si="5"/>
        <v>0</v>
      </c>
      <c r="Q30" s="5"/>
      <c r="R30" s="38">
        <f t="shared" si="6"/>
        <v>0</v>
      </c>
      <c r="S30" s="10"/>
      <c r="T30" s="36">
        <f t="shared" si="7"/>
        <v>0</v>
      </c>
      <c r="U30" s="5"/>
      <c r="V30" s="38">
        <f t="shared" si="10"/>
        <v>0</v>
      </c>
      <c r="W30" s="17"/>
      <c r="X30" s="16"/>
      <c r="Y30" s="41">
        <f t="shared" si="8"/>
        <v>0</v>
      </c>
    </row>
    <row r="31" spans="1:25" x14ac:dyDescent="0.35">
      <c r="D31" s="34">
        <f t="shared" si="0"/>
        <v>0</v>
      </c>
      <c r="E31" s="5"/>
      <c r="F31" s="43">
        <f t="shared" si="9"/>
        <v>0</v>
      </c>
      <c r="G31" s="1"/>
      <c r="H31" s="36">
        <f t="shared" si="1"/>
        <v>0</v>
      </c>
      <c r="I31" s="1"/>
      <c r="J31" s="38">
        <f t="shared" si="2"/>
        <v>0</v>
      </c>
      <c r="K31" s="1"/>
      <c r="L31" s="38">
        <f t="shared" si="3"/>
        <v>0</v>
      </c>
      <c r="M31" s="51"/>
      <c r="N31" s="43">
        <f t="shared" si="4"/>
        <v>0</v>
      </c>
      <c r="O31" s="1"/>
      <c r="P31" s="43">
        <f t="shared" si="5"/>
        <v>0</v>
      </c>
      <c r="Q31" s="5"/>
      <c r="R31" s="38">
        <f t="shared" si="6"/>
        <v>0</v>
      </c>
      <c r="S31" s="10"/>
      <c r="T31" s="36">
        <f t="shared" si="7"/>
        <v>0</v>
      </c>
      <c r="U31" s="5"/>
      <c r="V31" s="38">
        <f t="shared" si="10"/>
        <v>0</v>
      </c>
      <c r="W31" s="17"/>
      <c r="X31" s="16"/>
      <c r="Y31" s="41">
        <f t="shared" si="8"/>
        <v>0</v>
      </c>
    </row>
    <row r="32" spans="1:25" x14ac:dyDescent="0.35">
      <c r="A32" s="71" t="s">
        <v>32</v>
      </c>
      <c r="D32" s="34">
        <f t="shared" si="0"/>
        <v>0</v>
      </c>
      <c r="E32" s="5"/>
      <c r="F32" s="43">
        <f t="shared" si="9"/>
        <v>0</v>
      </c>
      <c r="G32" s="1"/>
      <c r="H32" s="36">
        <f t="shared" si="1"/>
        <v>0</v>
      </c>
      <c r="I32" s="1"/>
      <c r="J32" s="38">
        <f t="shared" si="2"/>
        <v>0</v>
      </c>
      <c r="K32" s="1"/>
      <c r="L32" s="38">
        <f t="shared" si="3"/>
        <v>0</v>
      </c>
      <c r="M32" s="51"/>
      <c r="N32" s="43">
        <f t="shared" si="4"/>
        <v>0</v>
      </c>
      <c r="O32" s="1"/>
      <c r="P32" s="43">
        <f t="shared" si="5"/>
        <v>0</v>
      </c>
      <c r="Q32" s="5"/>
      <c r="R32" s="38">
        <f t="shared" si="6"/>
        <v>0</v>
      </c>
      <c r="S32" s="10"/>
      <c r="T32" s="36">
        <f t="shared" si="7"/>
        <v>0</v>
      </c>
      <c r="U32" s="5"/>
      <c r="V32" s="38">
        <f t="shared" si="10"/>
        <v>0</v>
      </c>
      <c r="W32" s="17"/>
      <c r="X32" s="16"/>
      <c r="Y32" s="41">
        <f t="shared" si="8"/>
        <v>0</v>
      </c>
    </row>
    <row r="33" spans="1:25" x14ac:dyDescent="0.35">
      <c r="D33" s="34">
        <f t="shared" si="0"/>
        <v>0</v>
      </c>
      <c r="E33" s="5"/>
      <c r="F33" s="43">
        <f t="shared" si="9"/>
        <v>0</v>
      </c>
      <c r="G33" s="1"/>
      <c r="H33" s="36">
        <f t="shared" si="1"/>
        <v>0</v>
      </c>
      <c r="I33" s="1"/>
      <c r="J33" s="38">
        <f t="shared" si="2"/>
        <v>0</v>
      </c>
      <c r="K33" s="1"/>
      <c r="L33" s="38">
        <f t="shared" si="3"/>
        <v>0</v>
      </c>
      <c r="M33" s="51"/>
      <c r="N33" s="43">
        <f t="shared" si="4"/>
        <v>0</v>
      </c>
      <c r="O33" s="1"/>
      <c r="P33" s="43">
        <f t="shared" si="5"/>
        <v>0</v>
      </c>
      <c r="Q33" s="5"/>
      <c r="R33" s="38">
        <f t="shared" si="6"/>
        <v>0</v>
      </c>
      <c r="S33" s="10"/>
      <c r="T33" s="36">
        <f t="shared" si="7"/>
        <v>0</v>
      </c>
      <c r="U33" s="5"/>
      <c r="V33" s="38">
        <f t="shared" si="10"/>
        <v>0</v>
      </c>
      <c r="W33" s="17"/>
      <c r="X33" s="16"/>
      <c r="Y33" s="41">
        <f t="shared" si="8"/>
        <v>0</v>
      </c>
    </row>
    <row r="34" spans="1:25" x14ac:dyDescent="0.35">
      <c r="D34" s="34">
        <f t="shared" si="0"/>
        <v>0</v>
      </c>
      <c r="E34" s="5"/>
      <c r="F34" s="43">
        <f t="shared" si="9"/>
        <v>0</v>
      </c>
      <c r="G34" s="1"/>
      <c r="H34" s="36">
        <f t="shared" si="1"/>
        <v>0</v>
      </c>
      <c r="I34" s="1"/>
      <c r="J34" s="38">
        <f t="shared" si="2"/>
        <v>0</v>
      </c>
      <c r="K34" s="1"/>
      <c r="L34" s="38">
        <f t="shared" si="3"/>
        <v>0</v>
      </c>
      <c r="M34" s="51"/>
      <c r="N34" s="43">
        <f t="shared" si="4"/>
        <v>0</v>
      </c>
      <c r="O34" s="1"/>
      <c r="P34" s="43">
        <f t="shared" si="5"/>
        <v>0</v>
      </c>
      <c r="Q34" s="5"/>
      <c r="R34" s="38">
        <f t="shared" si="6"/>
        <v>0</v>
      </c>
      <c r="S34" s="10"/>
      <c r="T34" s="36">
        <f t="shared" si="7"/>
        <v>0</v>
      </c>
      <c r="U34" s="5"/>
      <c r="V34" s="38">
        <f t="shared" si="10"/>
        <v>0</v>
      </c>
      <c r="W34" s="17"/>
      <c r="X34" s="16"/>
      <c r="Y34" s="41">
        <f t="shared" si="8"/>
        <v>0</v>
      </c>
    </row>
    <row r="35" spans="1:25" x14ac:dyDescent="0.35">
      <c r="D35" s="34">
        <f t="shared" si="0"/>
        <v>0</v>
      </c>
      <c r="E35" s="5"/>
      <c r="F35" s="43">
        <f t="shared" si="9"/>
        <v>0</v>
      </c>
      <c r="G35" s="1"/>
      <c r="H35" s="36">
        <f t="shared" si="1"/>
        <v>0</v>
      </c>
      <c r="I35" s="1"/>
      <c r="J35" s="38">
        <f t="shared" si="2"/>
        <v>0</v>
      </c>
      <c r="K35" s="1"/>
      <c r="L35" s="38">
        <f t="shared" si="3"/>
        <v>0</v>
      </c>
      <c r="M35" s="51"/>
      <c r="N35" s="43">
        <f t="shared" si="4"/>
        <v>0</v>
      </c>
      <c r="O35" s="1"/>
      <c r="P35" s="43">
        <f t="shared" si="5"/>
        <v>0</v>
      </c>
      <c r="Q35" s="5"/>
      <c r="R35" s="38">
        <f t="shared" si="6"/>
        <v>0</v>
      </c>
      <c r="S35" s="10"/>
      <c r="T35" s="36">
        <f t="shared" si="7"/>
        <v>0</v>
      </c>
      <c r="U35" s="5"/>
      <c r="V35" s="38">
        <f t="shared" si="10"/>
        <v>0</v>
      </c>
      <c r="W35" s="17"/>
      <c r="X35" s="16"/>
      <c r="Y35" s="41">
        <f t="shared" si="8"/>
        <v>0</v>
      </c>
    </row>
    <row r="36" spans="1:25" x14ac:dyDescent="0.35">
      <c r="D36" s="34">
        <f t="shared" si="0"/>
        <v>0</v>
      </c>
      <c r="E36" s="5"/>
      <c r="F36" s="43">
        <f t="shared" si="9"/>
        <v>0</v>
      </c>
      <c r="G36" s="1"/>
      <c r="H36" s="36">
        <f t="shared" si="1"/>
        <v>0</v>
      </c>
      <c r="I36" s="1"/>
      <c r="J36" s="38">
        <f t="shared" si="2"/>
        <v>0</v>
      </c>
      <c r="K36" s="1"/>
      <c r="L36" s="38">
        <f t="shared" si="3"/>
        <v>0</v>
      </c>
      <c r="M36" s="51"/>
      <c r="N36" s="43">
        <f t="shared" si="4"/>
        <v>0</v>
      </c>
      <c r="O36" s="1"/>
      <c r="P36" s="43">
        <f t="shared" si="5"/>
        <v>0</v>
      </c>
      <c r="Q36" s="5"/>
      <c r="R36" s="38">
        <f t="shared" si="6"/>
        <v>0</v>
      </c>
      <c r="S36" s="10"/>
      <c r="T36" s="36">
        <f t="shared" si="7"/>
        <v>0</v>
      </c>
      <c r="U36" s="5"/>
      <c r="V36" s="38">
        <f t="shared" si="10"/>
        <v>0</v>
      </c>
      <c r="W36" s="17"/>
      <c r="X36" s="16"/>
      <c r="Y36" s="41">
        <f t="shared" si="8"/>
        <v>0</v>
      </c>
    </row>
    <row r="37" spans="1:25" x14ac:dyDescent="0.35">
      <c r="D37" s="34">
        <f t="shared" si="0"/>
        <v>0</v>
      </c>
      <c r="E37" s="5"/>
      <c r="F37" s="43">
        <f t="shared" si="9"/>
        <v>0</v>
      </c>
      <c r="G37" s="1"/>
      <c r="H37" s="36">
        <f t="shared" si="1"/>
        <v>0</v>
      </c>
      <c r="I37" s="1"/>
      <c r="J37" s="38">
        <f t="shared" si="2"/>
        <v>0</v>
      </c>
      <c r="K37" s="1"/>
      <c r="L37" s="38">
        <f t="shared" si="3"/>
        <v>0</v>
      </c>
      <c r="M37" s="51"/>
      <c r="N37" s="43">
        <f t="shared" si="4"/>
        <v>0</v>
      </c>
      <c r="O37" s="1"/>
      <c r="P37" s="43">
        <f t="shared" si="5"/>
        <v>0</v>
      </c>
      <c r="Q37" s="5"/>
      <c r="R37" s="38">
        <f t="shared" si="6"/>
        <v>0</v>
      </c>
      <c r="S37" s="10"/>
      <c r="T37" s="36">
        <f t="shared" si="7"/>
        <v>0</v>
      </c>
      <c r="U37" s="5"/>
      <c r="V37" s="38">
        <f t="shared" si="10"/>
        <v>0</v>
      </c>
      <c r="W37" s="17"/>
      <c r="X37" s="16"/>
      <c r="Y37" s="41">
        <f t="shared" si="8"/>
        <v>0</v>
      </c>
    </row>
    <row r="38" spans="1:25" x14ac:dyDescent="0.35">
      <c r="D38" s="34">
        <f t="shared" si="0"/>
        <v>0</v>
      </c>
      <c r="E38" s="5"/>
      <c r="F38" s="43">
        <f t="shared" si="9"/>
        <v>0</v>
      </c>
      <c r="G38" s="1"/>
      <c r="H38" s="36">
        <f t="shared" si="1"/>
        <v>0</v>
      </c>
      <c r="I38" s="1"/>
      <c r="J38" s="38">
        <f t="shared" si="2"/>
        <v>0</v>
      </c>
      <c r="K38" s="1"/>
      <c r="L38" s="38">
        <f t="shared" si="3"/>
        <v>0</v>
      </c>
      <c r="M38" s="51"/>
      <c r="N38" s="43">
        <f t="shared" si="4"/>
        <v>0</v>
      </c>
      <c r="O38" s="1"/>
      <c r="P38" s="43">
        <f t="shared" si="5"/>
        <v>0</v>
      </c>
      <c r="Q38" s="5"/>
      <c r="R38" s="38">
        <f t="shared" si="6"/>
        <v>0</v>
      </c>
      <c r="S38" s="10"/>
      <c r="T38" s="36">
        <f t="shared" si="7"/>
        <v>0</v>
      </c>
      <c r="U38" s="5"/>
      <c r="V38" s="38">
        <f t="shared" si="10"/>
        <v>0</v>
      </c>
      <c r="W38" s="17"/>
      <c r="X38" s="16"/>
      <c r="Y38" s="41">
        <f t="shared" si="8"/>
        <v>0</v>
      </c>
    </row>
    <row r="39" spans="1:25" x14ac:dyDescent="0.35">
      <c r="D39" s="34">
        <f t="shared" si="0"/>
        <v>0</v>
      </c>
      <c r="E39" s="5"/>
      <c r="F39" s="43">
        <f t="shared" si="9"/>
        <v>0</v>
      </c>
      <c r="G39" s="1"/>
      <c r="H39" s="36">
        <f t="shared" si="1"/>
        <v>0</v>
      </c>
      <c r="I39" s="1"/>
      <c r="J39" s="38">
        <f t="shared" si="2"/>
        <v>0</v>
      </c>
      <c r="K39" s="1"/>
      <c r="L39" s="38">
        <f t="shared" si="3"/>
        <v>0</v>
      </c>
      <c r="M39" s="51"/>
      <c r="N39" s="43">
        <f t="shared" si="4"/>
        <v>0</v>
      </c>
      <c r="O39" s="1"/>
      <c r="P39" s="43">
        <f t="shared" si="5"/>
        <v>0</v>
      </c>
      <c r="Q39" s="5"/>
      <c r="R39" s="38">
        <f t="shared" si="6"/>
        <v>0</v>
      </c>
      <c r="S39" s="10"/>
      <c r="T39" s="36">
        <f t="shared" si="7"/>
        <v>0</v>
      </c>
      <c r="U39" s="5"/>
      <c r="V39" s="38">
        <f t="shared" si="10"/>
        <v>0</v>
      </c>
      <c r="W39" s="17"/>
      <c r="X39" s="16"/>
      <c r="Y39" s="41">
        <f t="shared" si="8"/>
        <v>0</v>
      </c>
    </row>
    <row r="40" spans="1:25" x14ac:dyDescent="0.35">
      <c r="A40" s="13"/>
      <c r="B40" s="15"/>
      <c r="C40" s="14"/>
      <c r="D40" s="44">
        <f t="shared" si="0"/>
        <v>0</v>
      </c>
      <c r="E40" s="5"/>
      <c r="F40" s="43">
        <f t="shared" si="9"/>
        <v>0</v>
      </c>
      <c r="G40" s="1"/>
      <c r="H40" s="36">
        <f t="shared" si="1"/>
        <v>0</v>
      </c>
      <c r="I40" s="1"/>
      <c r="J40" s="38">
        <f t="shared" si="2"/>
        <v>0</v>
      </c>
      <c r="K40" s="1"/>
      <c r="L40" s="38">
        <f t="shared" si="3"/>
        <v>0</v>
      </c>
      <c r="M40" s="51"/>
      <c r="N40" s="43">
        <f t="shared" si="4"/>
        <v>0</v>
      </c>
      <c r="O40" s="1"/>
      <c r="P40" s="43">
        <f t="shared" si="5"/>
        <v>0</v>
      </c>
      <c r="Q40" s="5"/>
      <c r="R40" s="38">
        <f t="shared" si="6"/>
        <v>0</v>
      </c>
      <c r="S40" s="10"/>
      <c r="T40" s="36">
        <f t="shared" si="7"/>
        <v>0</v>
      </c>
      <c r="U40" s="5"/>
      <c r="V40" s="38">
        <f t="shared" si="10"/>
        <v>0</v>
      </c>
      <c r="W40" s="17"/>
      <c r="X40" s="16"/>
      <c r="Y40" s="41">
        <f t="shared" si="8"/>
        <v>0</v>
      </c>
    </row>
  </sheetData>
  <sortState xmlns:xlrd2="http://schemas.microsoft.com/office/spreadsheetml/2017/richdata2" ref="A68:T71">
    <sortCondition descending="1" ref="D68:D71"/>
  </sortState>
  <mergeCells count="11">
    <mergeCell ref="A1:Y1"/>
    <mergeCell ref="O4:P4"/>
    <mergeCell ref="M4:N4"/>
    <mergeCell ref="E4:F4"/>
    <mergeCell ref="Q4:R4"/>
    <mergeCell ref="S4:T4"/>
    <mergeCell ref="U4:V4"/>
    <mergeCell ref="G4:H4"/>
    <mergeCell ref="I4:J4"/>
    <mergeCell ref="K4:L4"/>
    <mergeCell ref="W4:Y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DB81-35A5-4184-8BBF-38883F67841E}">
  <dimension ref="A3:Q10"/>
  <sheetViews>
    <sheetView workbookViewId="0">
      <selection activeCell="P10" sqref="P10"/>
    </sheetView>
  </sheetViews>
  <sheetFormatPr defaultRowHeight="14.5" x14ac:dyDescent="0.35"/>
  <cols>
    <col min="1" max="1" width="25.54296875" customWidth="1"/>
    <col min="3" max="3" width="20.7265625" customWidth="1"/>
  </cols>
  <sheetData>
    <row r="3" spans="1:17" ht="15.5" x14ac:dyDescent="0.35">
      <c r="A3" s="19"/>
      <c r="B3" s="21"/>
      <c r="C3" s="19"/>
      <c r="D3" s="18" t="s">
        <v>53</v>
      </c>
      <c r="E3" s="76" t="s">
        <v>55</v>
      </c>
      <c r="F3" s="76"/>
      <c r="G3" s="76" t="s">
        <v>41</v>
      </c>
      <c r="H3" s="76"/>
      <c r="I3" s="76" t="s">
        <v>42</v>
      </c>
      <c r="J3" s="76"/>
      <c r="K3" s="76" t="s">
        <v>44</v>
      </c>
      <c r="L3" s="76"/>
      <c r="M3" s="76" t="s">
        <v>45</v>
      </c>
      <c r="N3" s="76"/>
      <c r="O3" s="76" t="s">
        <v>54</v>
      </c>
      <c r="P3" s="76"/>
      <c r="Q3" s="76"/>
    </row>
    <row r="4" spans="1:17" x14ac:dyDescent="0.35">
      <c r="A4" s="29" t="s">
        <v>36</v>
      </c>
      <c r="B4" s="30" t="s">
        <v>37</v>
      </c>
      <c r="C4" s="29" t="s">
        <v>38</v>
      </c>
      <c r="D4" s="31"/>
      <c r="E4" s="32" t="s">
        <v>11</v>
      </c>
      <c r="F4" s="32" t="s">
        <v>12</v>
      </c>
      <c r="G4" s="32" t="s">
        <v>13</v>
      </c>
      <c r="H4" s="32" t="s">
        <v>12</v>
      </c>
      <c r="I4" s="32" t="s">
        <v>14</v>
      </c>
      <c r="J4" s="32" t="s">
        <v>12</v>
      </c>
      <c r="K4" s="32" t="s">
        <v>13</v>
      </c>
      <c r="L4" s="32" t="s">
        <v>12</v>
      </c>
      <c r="M4" s="32" t="s">
        <v>14</v>
      </c>
      <c r="N4" s="32" t="s">
        <v>12</v>
      </c>
      <c r="O4" s="28" t="s">
        <v>15</v>
      </c>
      <c r="P4" s="27" t="s">
        <v>11</v>
      </c>
      <c r="Q4" s="32" t="s">
        <v>12</v>
      </c>
    </row>
    <row r="5" spans="1:17" x14ac:dyDescent="0.35">
      <c r="A5" s="2"/>
      <c r="B5" s="3"/>
      <c r="C5" s="2"/>
      <c r="D5" s="45">
        <f>F5+H5+J5+L5+N5+Q5</f>
        <v>4054</v>
      </c>
      <c r="E5" s="5">
        <v>12.03</v>
      </c>
      <c r="F5" s="35">
        <f>IF(AND(E5&gt;0,E5&lt;21.9),INT(12.9828*POWER(ABS(E5-21.9),1.835)),0)</f>
        <v>866</v>
      </c>
      <c r="G5" s="10">
        <v>164</v>
      </c>
      <c r="H5" s="40">
        <f>IF(G5&gt;75,INT(1.84523*POWER(ABS(G5-75),1.348)),0)</f>
        <v>783</v>
      </c>
      <c r="I5" s="49">
        <v>12.41</v>
      </c>
      <c r="J5" s="37">
        <f>IF(I5&gt;1.5,INT(56.0211*POWER(ABS(I5-1.5),1.05)),0)</f>
        <v>688</v>
      </c>
      <c r="K5" s="10">
        <v>430</v>
      </c>
      <c r="L5" s="39">
        <f>IF(K5&gt;210,INT(0.188807*POWER(ABS(K5-210),1.41)),0)</f>
        <v>379</v>
      </c>
      <c r="M5" s="5">
        <v>32</v>
      </c>
      <c r="N5" s="37">
        <f>IF(M5&gt;3.8,INT(15.9803*POWER(ABS(M5-3.8),1.04)),0)</f>
        <v>515</v>
      </c>
      <c r="O5" s="17">
        <v>1</v>
      </c>
      <c r="P5" s="16">
        <v>39.369999999999997</v>
      </c>
      <c r="Q5" s="42">
        <f>IF(AND((60*O5+P5)&gt;0,(60*O5+P5)&lt;176.6),INT(0.264892*POWER(ABS(60*O5+P5-176.6),1.85)),0)</f>
        <v>823</v>
      </c>
    </row>
    <row r="6" spans="1:17" x14ac:dyDescent="0.35">
      <c r="A6" s="2"/>
      <c r="B6" s="3"/>
      <c r="C6" s="2"/>
      <c r="D6" s="45">
        <f t="shared" ref="D6:D10" si="0">F6+H6+J6+L6+N6+Q6</f>
        <v>2804</v>
      </c>
      <c r="E6" s="47">
        <v>14.26</v>
      </c>
      <c r="F6" s="35">
        <f t="shared" ref="F6:F10" si="1">IF(AND(E6&gt;0,E6&lt;21.9),INT(12.9828*POWER(ABS(E6-21.9),1.835)),0)</f>
        <v>541</v>
      </c>
      <c r="G6" s="10">
        <v>149</v>
      </c>
      <c r="H6" s="40">
        <f t="shared" ref="H6:H10" si="2">IF(G6&gt;75,INT(1.84523*POWER(ABS(G6-75),1.348)),0)</f>
        <v>610</v>
      </c>
      <c r="I6" s="49">
        <v>9</v>
      </c>
      <c r="J6" s="37">
        <f t="shared" ref="J6:J10" si="3">IF(I6&gt;1.5,INT(56.0211*POWER(ABS(I6-1.5),1.05)),0)</f>
        <v>464</v>
      </c>
      <c r="K6" s="10">
        <v>523</v>
      </c>
      <c r="L6" s="39">
        <f t="shared" ref="L6:L10" si="4">IF(K6&gt;210,INT(0.188807*POWER(ABS(K6-210),1.41)),0)</f>
        <v>623</v>
      </c>
      <c r="M6" s="5">
        <v>26.51</v>
      </c>
      <c r="N6" s="37">
        <f t="shared" ref="N6:N10" si="5">IF(M6&gt;3.8,INT(15.9803*POWER(ABS(M6-3.8),1.04)),0)</f>
        <v>411</v>
      </c>
      <c r="O6" s="17">
        <v>2</v>
      </c>
      <c r="P6" s="16">
        <v>25.18</v>
      </c>
      <c r="Q6" s="42">
        <f t="shared" ref="Q6:Q10" si="6">IF(AND((60*O6+P6)&gt;0,(60*O6+P6)&lt;176.6),INT(0.264892*POWER(ABS(60*O6+P6-176.6),1.85)),0)</f>
        <v>155</v>
      </c>
    </row>
    <row r="7" spans="1:17" x14ac:dyDescent="0.35">
      <c r="A7" s="2"/>
      <c r="B7" s="3"/>
      <c r="C7" s="2"/>
      <c r="D7" s="45">
        <f t="shared" si="0"/>
        <v>3334</v>
      </c>
      <c r="E7" s="5">
        <v>16</v>
      </c>
      <c r="F7" s="35">
        <f t="shared" si="1"/>
        <v>337</v>
      </c>
      <c r="G7" s="10">
        <v>173</v>
      </c>
      <c r="H7" s="40">
        <f t="shared" si="2"/>
        <v>891</v>
      </c>
      <c r="I7" s="49">
        <v>13.26</v>
      </c>
      <c r="J7" s="37">
        <f t="shared" si="3"/>
        <v>745</v>
      </c>
      <c r="K7" s="10">
        <v>450</v>
      </c>
      <c r="L7" s="39">
        <f t="shared" si="4"/>
        <v>428</v>
      </c>
      <c r="M7" s="5">
        <v>20.05</v>
      </c>
      <c r="N7" s="37">
        <f t="shared" si="5"/>
        <v>290</v>
      </c>
      <c r="O7" s="17">
        <v>1</v>
      </c>
      <c r="P7" s="16">
        <v>48.99</v>
      </c>
      <c r="Q7" s="42">
        <f t="shared" si="6"/>
        <v>643</v>
      </c>
    </row>
    <row r="8" spans="1:17" x14ac:dyDescent="0.35">
      <c r="A8" s="71"/>
      <c r="B8" s="3"/>
      <c r="C8" s="2"/>
      <c r="D8" s="45">
        <f t="shared" si="0"/>
        <v>0</v>
      </c>
      <c r="E8" s="5"/>
      <c r="F8" s="35">
        <f t="shared" si="1"/>
        <v>0</v>
      </c>
      <c r="G8" s="10"/>
      <c r="H8" s="40">
        <f t="shared" si="2"/>
        <v>0</v>
      </c>
      <c r="I8" s="49"/>
      <c r="J8" s="37">
        <f t="shared" si="3"/>
        <v>0</v>
      </c>
      <c r="K8" s="10"/>
      <c r="L8" s="39">
        <f t="shared" si="4"/>
        <v>0</v>
      </c>
      <c r="M8" s="10"/>
      <c r="N8" s="37">
        <f t="shared" si="5"/>
        <v>0</v>
      </c>
      <c r="O8" s="17"/>
      <c r="P8" s="16"/>
      <c r="Q8" s="42">
        <f t="shared" si="6"/>
        <v>0</v>
      </c>
    </row>
    <row r="9" spans="1:17" x14ac:dyDescent="0.35">
      <c r="A9" s="2"/>
      <c r="B9" s="3"/>
      <c r="C9" s="2"/>
      <c r="D9" s="45">
        <f t="shared" si="0"/>
        <v>0</v>
      </c>
      <c r="E9" s="5"/>
      <c r="F9" s="35">
        <f t="shared" si="1"/>
        <v>0</v>
      </c>
      <c r="G9" s="10"/>
      <c r="H9" s="40">
        <f t="shared" si="2"/>
        <v>0</v>
      </c>
      <c r="I9" s="49"/>
      <c r="J9" s="37">
        <f t="shared" si="3"/>
        <v>0</v>
      </c>
      <c r="K9" s="10"/>
      <c r="L9" s="39">
        <f t="shared" si="4"/>
        <v>0</v>
      </c>
      <c r="M9" s="10"/>
      <c r="N9" s="37">
        <f t="shared" si="5"/>
        <v>0</v>
      </c>
      <c r="O9" s="17"/>
      <c r="P9" s="16"/>
      <c r="Q9" s="42">
        <f t="shared" si="6"/>
        <v>0</v>
      </c>
    </row>
    <row r="10" spans="1:17" x14ac:dyDescent="0.35">
      <c r="A10" s="2"/>
      <c r="B10" s="3"/>
      <c r="C10" s="2"/>
      <c r="D10" s="45">
        <f t="shared" si="0"/>
        <v>0</v>
      </c>
      <c r="E10" s="5"/>
      <c r="F10" s="35">
        <f t="shared" si="1"/>
        <v>0</v>
      </c>
      <c r="G10" s="10"/>
      <c r="H10" s="40">
        <f t="shared" si="2"/>
        <v>0</v>
      </c>
      <c r="I10" s="49"/>
      <c r="J10" s="37">
        <f t="shared" si="3"/>
        <v>0</v>
      </c>
      <c r="K10" s="10"/>
      <c r="L10" s="39">
        <f t="shared" si="4"/>
        <v>0</v>
      </c>
      <c r="M10" s="10"/>
      <c r="N10" s="37">
        <f t="shared" si="5"/>
        <v>0</v>
      </c>
      <c r="O10" s="17"/>
      <c r="P10" s="16"/>
      <c r="Q10" s="42">
        <f t="shared" si="6"/>
        <v>0</v>
      </c>
    </row>
  </sheetData>
  <mergeCells count="6">
    <mergeCell ref="O3:Q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4B471-98FA-452F-B190-E1BB5A72004A}">
  <dimension ref="A3:U10"/>
  <sheetViews>
    <sheetView tabSelected="1" workbookViewId="0">
      <selection activeCell="A6" sqref="A6"/>
    </sheetView>
  </sheetViews>
  <sheetFormatPr defaultRowHeight="14.5" x14ac:dyDescent="0.35"/>
  <cols>
    <col min="1" max="1" width="22.90625" customWidth="1"/>
    <col min="3" max="3" width="21" customWidth="1"/>
    <col min="4" max="4" width="10.36328125" customWidth="1"/>
  </cols>
  <sheetData>
    <row r="3" spans="1:21" ht="15.5" x14ac:dyDescent="0.35">
      <c r="A3" s="19"/>
      <c r="B3" s="21"/>
      <c r="C3" s="19"/>
      <c r="D3" s="18" t="s">
        <v>56</v>
      </c>
      <c r="E3" s="76" t="s">
        <v>55</v>
      </c>
      <c r="F3" s="76"/>
      <c r="G3" s="76" t="s">
        <v>49</v>
      </c>
      <c r="H3" s="76"/>
      <c r="I3" s="76" t="s">
        <v>50</v>
      </c>
      <c r="J3" s="76"/>
      <c r="K3" s="76" t="s">
        <v>45</v>
      </c>
      <c r="L3" s="76"/>
      <c r="M3" s="76" t="s">
        <v>44</v>
      </c>
      <c r="N3" s="76"/>
      <c r="O3" s="76" t="s">
        <v>42</v>
      </c>
      <c r="P3" s="76"/>
      <c r="Q3" s="76" t="s">
        <v>47</v>
      </c>
      <c r="R3" s="76"/>
      <c r="S3" s="76" t="s">
        <v>57</v>
      </c>
      <c r="T3" s="76"/>
      <c r="U3" s="76"/>
    </row>
    <row r="4" spans="1:21" x14ac:dyDescent="0.35">
      <c r="A4" s="29" t="s">
        <v>36</v>
      </c>
      <c r="B4" s="30" t="s">
        <v>37</v>
      </c>
      <c r="C4" s="29" t="s">
        <v>38</v>
      </c>
      <c r="D4" s="31"/>
      <c r="E4" s="32" t="s">
        <v>11</v>
      </c>
      <c r="F4" s="32" t="s">
        <v>12</v>
      </c>
      <c r="G4" s="32" t="s">
        <v>11</v>
      </c>
      <c r="H4" s="32" t="s">
        <v>12</v>
      </c>
      <c r="I4" s="32" t="s">
        <v>13</v>
      </c>
      <c r="J4" s="32" t="s">
        <v>12</v>
      </c>
      <c r="K4" s="32" t="s">
        <v>14</v>
      </c>
      <c r="L4" s="32" t="s">
        <v>12</v>
      </c>
      <c r="M4" s="32" t="s">
        <v>13</v>
      </c>
      <c r="N4" s="32" t="s">
        <v>12</v>
      </c>
      <c r="O4" s="32" t="s">
        <v>14</v>
      </c>
      <c r="P4" s="32" t="s">
        <v>12</v>
      </c>
      <c r="Q4" s="32" t="s">
        <v>13</v>
      </c>
      <c r="R4" s="32" t="s">
        <v>12</v>
      </c>
      <c r="S4" s="33" t="s">
        <v>15</v>
      </c>
      <c r="T4" s="32" t="s">
        <v>11</v>
      </c>
      <c r="U4" s="32" t="s">
        <v>12</v>
      </c>
    </row>
    <row r="5" spans="1:21" x14ac:dyDescent="0.35">
      <c r="A5" s="2"/>
      <c r="B5" s="3"/>
      <c r="C5" s="2"/>
      <c r="D5" s="34">
        <f>N5+P5+R5+F5+H5+J5+L5+U5</f>
        <v>4046</v>
      </c>
      <c r="E5" s="22">
        <v>11.99</v>
      </c>
      <c r="F5" s="43">
        <f>IF(AND(E5&gt;0,E5&lt;20.7),INT(11.1075*POWER(ABS(E5-20.7),1.92)),0)</f>
        <v>708</v>
      </c>
      <c r="G5" s="4">
        <v>41.21</v>
      </c>
      <c r="H5" s="38">
        <f>IF(G5&gt;4,INT(12.91*POWER(ABS(G5-4),1.1)),0)</f>
        <v>689</v>
      </c>
      <c r="I5" s="23">
        <v>317</v>
      </c>
      <c r="J5" s="36">
        <f>IF(I5&gt;100,INT(0.2797*POWER(ABS(I5-100),1.35)),0)</f>
        <v>398</v>
      </c>
      <c r="K5" s="4">
        <v>38.67</v>
      </c>
      <c r="L5" s="38">
        <f>IF(K5&gt;7,INT(10.14*POWER(ABS(K5-7),1.08)),0)</f>
        <v>423</v>
      </c>
      <c r="M5" s="22">
        <v>592</v>
      </c>
      <c r="N5" s="36">
        <f>IF(M5&gt;220,INT(0.14354*POWER(ABS(M5-220),1.4)),0)</f>
        <v>569</v>
      </c>
      <c r="O5" s="22">
        <v>9.4600000000000009</v>
      </c>
      <c r="P5" s="38">
        <f>IF(O5&gt;1.5,INT(51.39*POWER(ABS(O5-1.5),1.05)),0)</f>
        <v>453</v>
      </c>
      <c r="Q5" s="22">
        <v>163</v>
      </c>
      <c r="R5" s="38">
        <f>IF(Q5&gt;75,INT(0.8465*POWER(ABS(Q5-75),1.42)),0)</f>
        <v>488</v>
      </c>
      <c r="S5" s="24">
        <v>3</v>
      </c>
      <c r="T5" s="25">
        <v>41.16</v>
      </c>
      <c r="U5" s="41">
        <f>IF(AND((60*S5+T5)&gt;0,(60*S5+T5)&lt;305.5),INT(0.08713*POWER(ABS(60*S5+T5-305.5),1.85)),0)</f>
        <v>318</v>
      </c>
    </row>
    <row r="6" spans="1:21" x14ac:dyDescent="0.35">
      <c r="A6" s="2"/>
      <c r="B6" s="3"/>
      <c r="C6" s="2"/>
      <c r="D6" s="34">
        <f t="shared" ref="D6:D10" si="0">N6+P6+R6+F6+H6+J6+L6+U6</f>
        <v>4445</v>
      </c>
      <c r="E6" s="1">
        <v>10.61</v>
      </c>
      <c r="F6" s="43">
        <f t="shared" ref="F6:F10" si="1">IF(AND(E6&gt;0,E6&lt;20.7),INT(11.1075*POWER(ABS(E6-20.7),1.92)),0)</f>
        <v>939</v>
      </c>
      <c r="G6" s="5">
        <v>31.91</v>
      </c>
      <c r="H6" s="38">
        <f t="shared" ref="H6:H10" si="2">IF(G6&gt;4,INT(12.91*POWER(ABS(G6-4),1.1)),0)</f>
        <v>502</v>
      </c>
      <c r="I6" s="10">
        <v>280</v>
      </c>
      <c r="J6" s="36">
        <f t="shared" ref="J6:J10" si="3">IF(I6&gt;100,INT(0.2797*POWER(ABS(I6-100),1.35)),0)</f>
        <v>309</v>
      </c>
      <c r="K6" s="5">
        <v>45.33</v>
      </c>
      <c r="L6" s="38">
        <f>IF(K6&gt;7,INT(10.14*POWER(ABS(K6-7),1.08)),0)</f>
        <v>520</v>
      </c>
      <c r="M6" s="22">
        <v>626</v>
      </c>
      <c r="N6" s="36">
        <f t="shared" ref="N6:N10" si="4">IF(M6&gt;220,INT(0.14354*POWER(ABS(M6-220),1.4)),0)</f>
        <v>644</v>
      </c>
      <c r="O6" s="22">
        <v>12.82</v>
      </c>
      <c r="P6" s="38">
        <f t="shared" ref="P6:P10" si="5">IF(O6&gt;1.5,INT(51.39*POWER(ABS(O6-1.5),1.05)),0)</f>
        <v>656</v>
      </c>
      <c r="Q6" s="22">
        <v>148</v>
      </c>
      <c r="R6" s="38">
        <f t="shared" ref="R6:R10" si="6">IF(Q6&gt;75,INT(0.8465*POWER(ABS(Q6-75),1.42)),0)</f>
        <v>374</v>
      </c>
      <c r="S6" s="17">
        <v>3</v>
      </c>
      <c r="T6" s="16">
        <v>17.73</v>
      </c>
      <c r="U6" s="41">
        <f>IF(AND((60*S6+T6)&gt;0,(60*S6+T6)&lt;305.5),INT(0.08713*POWER(ABS(60*S6+T6-305.5),1.85)),0)</f>
        <v>501</v>
      </c>
    </row>
    <row r="7" spans="1:21" x14ac:dyDescent="0.35">
      <c r="A7" s="2"/>
      <c r="B7" s="3"/>
      <c r="C7" s="2"/>
      <c r="D7" s="34">
        <f t="shared" si="0"/>
        <v>4196</v>
      </c>
      <c r="E7" s="1">
        <v>12.84</v>
      </c>
      <c r="F7" s="43">
        <f t="shared" si="1"/>
        <v>581</v>
      </c>
      <c r="G7" s="5">
        <v>25.18</v>
      </c>
      <c r="H7" s="38">
        <f t="shared" si="2"/>
        <v>371</v>
      </c>
      <c r="I7" s="10">
        <v>360</v>
      </c>
      <c r="J7" s="36">
        <f t="shared" si="3"/>
        <v>509</v>
      </c>
      <c r="K7" s="5">
        <v>31.52</v>
      </c>
      <c r="L7" s="38">
        <f>IF(K7&gt;7,INT(10.14*POWER(ABS(K7-7),1.08)),0)</f>
        <v>321</v>
      </c>
      <c r="M7" s="22">
        <v>498</v>
      </c>
      <c r="N7" s="36">
        <f t="shared" si="4"/>
        <v>378</v>
      </c>
      <c r="O7" s="22">
        <v>13.87</v>
      </c>
      <c r="P7" s="38">
        <f t="shared" si="5"/>
        <v>720</v>
      </c>
      <c r="Q7" s="22">
        <v>169</v>
      </c>
      <c r="R7" s="38">
        <f t="shared" si="6"/>
        <v>536</v>
      </c>
      <c r="S7" s="17">
        <v>2</v>
      </c>
      <c r="T7" s="16">
        <v>48.67</v>
      </c>
      <c r="U7" s="41">
        <f t="shared" ref="U7:U10" si="7">IF(AND((60*S7+T7)&gt;0,(60*S7+T7)&lt;305.5),INT(0.08713*POWER(ABS(60*S7+T7-305.5),1.85)),0)</f>
        <v>780</v>
      </c>
    </row>
    <row r="8" spans="1:21" x14ac:dyDescent="0.35">
      <c r="A8" s="71"/>
      <c r="B8" s="3"/>
      <c r="C8" s="2"/>
      <c r="D8" s="34">
        <f t="shared" si="0"/>
        <v>0</v>
      </c>
      <c r="E8" s="1"/>
      <c r="F8" s="43">
        <f t="shared" si="1"/>
        <v>0</v>
      </c>
      <c r="G8" s="5"/>
      <c r="H8" s="38">
        <f t="shared" si="2"/>
        <v>0</v>
      </c>
      <c r="I8" s="10"/>
      <c r="J8" s="36">
        <f t="shared" si="3"/>
        <v>0</v>
      </c>
      <c r="K8" s="5"/>
      <c r="L8" s="38">
        <f t="shared" ref="L8:L10" si="8">IF(K8&gt;7,INT(10.14*POWER(ABS(K8-7),1.08)),0)</f>
        <v>0</v>
      </c>
      <c r="M8" s="1"/>
      <c r="N8" s="36">
        <f t="shared" si="4"/>
        <v>0</v>
      </c>
      <c r="O8" s="1"/>
      <c r="P8" s="38">
        <f t="shared" si="5"/>
        <v>0</v>
      </c>
      <c r="Q8" s="1"/>
      <c r="R8" s="38">
        <f t="shared" si="6"/>
        <v>0</v>
      </c>
      <c r="S8" s="17"/>
      <c r="T8" s="16"/>
      <c r="U8" s="41">
        <f t="shared" si="7"/>
        <v>0</v>
      </c>
    </row>
    <row r="9" spans="1:21" x14ac:dyDescent="0.35">
      <c r="A9" s="2"/>
      <c r="B9" s="3"/>
      <c r="C9" s="2"/>
      <c r="D9" s="34">
        <f t="shared" si="0"/>
        <v>0</v>
      </c>
      <c r="E9" s="1"/>
      <c r="F9" s="43">
        <f t="shared" si="1"/>
        <v>0</v>
      </c>
      <c r="G9" s="5"/>
      <c r="H9" s="38">
        <f t="shared" si="2"/>
        <v>0</v>
      </c>
      <c r="I9" s="10"/>
      <c r="J9" s="36">
        <f t="shared" si="3"/>
        <v>0</v>
      </c>
      <c r="K9" s="5"/>
      <c r="L9" s="38">
        <f t="shared" si="8"/>
        <v>0</v>
      </c>
      <c r="M9" s="1"/>
      <c r="N9" s="36">
        <f t="shared" si="4"/>
        <v>0</v>
      </c>
      <c r="O9" s="1"/>
      <c r="P9" s="38">
        <f t="shared" si="5"/>
        <v>0</v>
      </c>
      <c r="Q9" s="1"/>
      <c r="R9" s="38">
        <f t="shared" si="6"/>
        <v>0</v>
      </c>
      <c r="S9" s="17"/>
      <c r="T9" s="16"/>
      <c r="U9" s="41">
        <f t="shared" si="7"/>
        <v>0</v>
      </c>
    </row>
    <row r="10" spans="1:21" x14ac:dyDescent="0.35">
      <c r="A10" s="2"/>
      <c r="B10" s="3"/>
      <c r="C10" s="2"/>
      <c r="D10" s="34">
        <f t="shared" si="0"/>
        <v>0</v>
      </c>
      <c r="E10" s="1"/>
      <c r="F10" s="43">
        <f t="shared" si="1"/>
        <v>0</v>
      </c>
      <c r="G10" s="5"/>
      <c r="H10" s="38">
        <f t="shared" si="2"/>
        <v>0</v>
      </c>
      <c r="I10" s="10"/>
      <c r="J10" s="36">
        <f t="shared" si="3"/>
        <v>0</v>
      </c>
      <c r="K10" s="5"/>
      <c r="L10" s="38">
        <f t="shared" si="8"/>
        <v>0</v>
      </c>
      <c r="M10" s="1"/>
      <c r="N10" s="36">
        <f t="shared" si="4"/>
        <v>0</v>
      </c>
      <c r="O10" s="1"/>
      <c r="P10" s="38">
        <f t="shared" si="5"/>
        <v>0</v>
      </c>
      <c r="Q10" s="1"/>
      <c r="R10" s="38">
        <f t="shared" si="6"/>
        <v>0</v>
      </c>
      <c r="S10" s="17"/>
      <c r="T10" s="16"/>
      <c r="U10" s="41">
        <f t="shared" si="7"/>
        <v>0</v>
      </c>
    </row>
  </sheetData>
  <mergeCells count="8">
    <mergeCell ref="S3:U3"/>
    <mergeCell ref="G3:H3"/>
    <mergeCell ref="I3:J3"/>
    <mergeCell ref="K3:L3"/>
    <mergeCell ref="O3:P3"/>
    <mergeCell ref="Q3:R3"/>
    <mergeCell ref="M3:N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6"/>
  <sheetViews>
    <sheetView workbookViewId="0">
      <selection activeCell="A33" sqref="A33:D34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1" style="20" bestFit="1" customWidth="1"/>
    <col min="5" max="5" width="9.1796875" style="7"/>
    <col min="6" max="16" width="9.1796875" style="6"/>
    <col min="17" max="17" width="9.1796875" style="9"/>
    <col min="18" max="18" width="9.1796875" style="6"/>
    <col min="19" max="19" width="9.1796875" style="9"/>
    <col min="20" max="20" width="9.1796875" style="6"/>
    <col min="21" max="21" width="9.1796875" style="9"/>
    <col min="22" max="22" width="9.1796875" style="6"/>
    <col min="23" max="23" width="4" style="8" bestFit="1" customWidth="1"/>
    <col min="24" max="24" width="7" style="11" customWidth="1"/>
    <col min="25" max="26" width="9.1796875" style="6"/>
    <col min="27" max="16384" width="9.1796875" style="2"/>
  </cols>
  <sheetData>
    <row r="1" spans="1:26" ht="18.5" x14ac:dyDescent="0.45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4" spans="1:26" s="19" customFormat="1" ht="15.5" x14ac:dyDescent="0.35">
      <c r="B4" s="21"/>
      <c r="D4" s="18" t="s">
        <v>24</v>
      </c>
      <c r="E4" s="76" t="s">
        <v>25</v>
      </c>
      <c r="F4" s="76"/>
      <c r="G4" s="76" t="s">
        <v>5</v>
      </c>
      <c r="H4" s="76"/>
      <c r="I4" s="76" t="s">
        <v>3</v>
      </c>
      <c r="J4" s="76"/>
      <c r="K4" s="76" t="s">
        <v>2</v>
      </c>
      <c r="L4" s="76"/>
      <c r="M4" s="76" t="s">
        <v>26</v>
      </c>
      <c r="N4" s="76"/>
      <c r="O4" s="76" t="s">
        <v>27</v>
      </c>
      <c r="P4" s="76"/>
      <c r="Q4" s="76" t="s">
        <v>28</v>
      </c>
      <c r="R4" s="76"/>
      <c r="S4" s="76" t="s">
        <v>29</v>
      </c>
      <c r="T4" s="76"/>
      <c r="U4" s="76" t="s">
        <v>6</v>
      </c>
      <c r="V4" s="76"/>
      <c r="W4" s="76" t="s">
        <v>30</v>
      </c>
      <c r="X4" s="76"/>
      <c r="Y4" s="76"/>
      <c r="Z4" s="74"/>
    </row>
    <row r="5" spans="1:26" s="26" customFormat="1" ht="13" x14ac:dyDescent="0.3">
      <c r="A5" s="29" t="s">
        <v>8</v>
      </c>
      <c r="B5" s="30" t="s">
        <v>9</v>
      </c>
      <c r="C5" s="29" t="s">
        <v>10</v>
      </c>
      <c r="D5" s="31"/>
      <c r="E5" s="32" t="s">
        <v>11</v>
      </c>
      <c r="F5" s="32" t="s">
        <v>12</v>
      </c>
      <c r="G5" s="32" t="s">
        <v>13</v>
      </c>
      <c r="H5" s="32" t="s">
        <v>12</v>
      </c>
      <c r="I5" s="32" t="s">
        <v>14</v>
      </c>
      <c r="J5" s="32" t="s">
        <v>12</v>
      </c>
      <c r="K5" s="32" t="s">
        <v>13</v>
      </c>
      <c r="L5" s="32" t="s">
        <v>12</v>
      </c>
      <c r="M5" s="32" t="s">
        <v>11</v>
      </c>
      <c r="N5" s="32" t="s">
        <v>12</v>
      </c>
      <c r="O5" s="32" t="s">
        <v>11</v>
      </c>
      <c r="P5" s="32" t="s">
        <v>12</v>
      </c>
      <c r="Q5" s="32" t="s">
        <v>11</v>
      </c>
      <c r="R5" s="32" t="s">
        <v>12</v>
      </c>
      <c r="S5" s="32" t="s">
        <v>13</v>
      </c>
      <c r="T5" s="32" t="s">
        <v>12</v>
      </c>
      <c r="U5" s="32" t="s">
        <v>14</v>
      </c>
      <c r="V5" s="32" t="s">
        <v>12</v>
      </c>
      <c r="W5" s="33" t="s">
        <v>15</v>
      </c>
      <c r="X5" s="32" t="s">
        <v>11</v>
      </c>
      <c r="Y5" s="32" t="s">
        <v>12</v>
      </c>
      <c r="Z5" s="27"/>
    </row>
    <row r="6" spans="1:26" x14ac:dyDescent="0.35">
      <c r="D6" s="34">
        <f>F6+H6+J6+L6+N6+P6+R6+T6+V6+Y6</f>
        <v>6580</v>
      </c>
      <c r="E6" s="4">
        <v>11.92</v>
      </c>
      <c r="F6" s="43">
        <f>IF(AND(E6&gt;0,E6&lt;18),INT(25.4347*POWER(ABS(E6-18),1.81)),0)</f>
        <v>667</v>
      </c>
      <c r="G6" s="22">
        <v>592</v>
      </c>
      <c r="H6" s="36">
        <f>IF(G6&gt;220,INT(0.14354*POWER(ABS(G6-220),1.4)),0)</f>
        <v>569</v>
      </c>
      <c r="I6" s="22">
        <v>11.46</v>
      </c>
      <c r="J6" s="38">
        <f>IF(I6&gt;1.5,INT(51.39*POWER(ABS(I6-1.5),1.05)),0)</f>
        <v>574</v>
      </c>
      <c r="K6" s="22">
        <v>186</v>
      </c>
      <c r="L6" s="38">
        <f>IF(K6&gt;75,INT(0.8465*POWER(ABS(K6-75),1.42)),0)</f>
        <v>679</v>
      </c>
      <c r="M6" s="50">
        <v>49.79</v>
      </c>
      <c r="N6" s="43">
        <f>IF(AND(M6&gt;0,M6&lt;82),INT(1.53775*POWER(ABS(M6-82),1.81)),0)</f>
        <v>824</v>
      </c>
      <c r="O6" s="22">
        <v>13.99</v>
      </c>
      <c r="P6" s="43">
        <f>IF(AND(O6&gt;0,O6&lt;28.5),INT(5.74352*POWER(ABS(O6-28.5),1.92)),0)</f>
        <v>976</v>
      </c>
      <c r="Q6" s="4">
        <v>41.21</v>
      </c>
      <c r="R6" s="38">
        <f>IF(Q6&gt;4,INT(12.91*POWER(ABS(Q6-4),1.1)),0)</f>
        <v>689</v>
      </c>
      <c r="S6" s="23">
        <v>317</v>
      </c>
      <c r="T6" s="36">
        <f>IF(S6&gt;100,INT(0.2797*POWER(ABS(S6-100),1.35)),0)</f>
        <v>398</v>
      </c>
      <c r="U6" s="4">
        <v>46.12</v>
      </c>
      <c r="V6" s="38">
        <f>IF(U6&gt;7,INT(10.14*POWER(ABS(U6-7),1.08)),0)</f>
        <v>531</v>
      </c>
      <c r="W6" s="24">
        <v>4</v>
      </c>
      <c r="X6" s="25">
        <v>41.16</v>
      </c>
      <c r="Y6" s="41">
        <f>IF(AND((60*W6+X6)&gt;0,(60*W6+X6)&lt;480),INT(0.03768*POWER(ABS(60*W6+X6-480),1.85)),0)</f>
        <v>673</v>
      </c>
    </row>
    <row r="7" spans="1:26" x14ac:dyDescent="0.35">
      <c r="D7" s="34">
        <f t="shared" ref="D7:D21" si="0">F7+H7+J7+L7+N7+P7+R7+T7+V7+Y7</f>
        <v>6878</v>
      </c>
      <c r="E7" s="5">
        <v>10.79</v>
      </c>
      <c r="F7" s="43">
        <f>IF(AND(E7&gt;0,E7&lt;18),INT(25.4347*POWER(ABS(E7-18),1.81)),0)</f>
        <v>908</v>
      </c>
      <c r="G7" s="22">
        <v>626</v>
      </c>
      <c r="H7" s="36">
        <f t="shared" ref="H7:H21" si="1">IF(G7&gt;220,INT(0.14354*POWER(ABS(G7-220),1.4)),0)</f>
        <v>644</v>
      </c>
      <c r="I7" s="22">
        <v>12.82</v>
      </c>
      <c r="J7" s="38">
        <f t="shared" ref="J7:J21" si="2">IF(I7&gt;1.5,INT(51.39*POWER(ABS(I7-1.5),1.05)),0)</f>
        <v>656</v>
      </c>
      <c r="K7" s="22">
        <v>159</v>
      </c>
      <c r="L7" s="38">
        <f t="shared" ref="L7:L21" si="3">IF(K7&gt;75,INT(0.8465*POWER(ABS(K7-75),1.42)),0)</f>
        <v>457</v>
      </c>
      <c r="M7" s="51">
        <v>56.16</v>
      </c>
      <c r="N7" s="43">
        <f t="shared" ref="N7:N21" si="4">IF(AND(M7&gt;0,M7&lt;82),INT(1.53775*POWER(ABS(M7-82),1.81)),0)</f>
        <v>553</v>
      </c>
      <c r="O7" s="1">
        <v>16.27</v>
      </c>
      <c r="P7" s="43">
        <f t="shared" ref="P7:P21" si="5">IF(AND(O7&gt;0,O7&lt;28.5),INT(5.74352*POWER(ABS(O7-28.5),1.92)),0)</f>
        <v>703</v>
      </c>
      <c r="Q7" s="5">
        <v>31.91</v>
      </c>
      <c r="R7" s="38">
        <f t="shared" ref="R7:R21" si="6">IF(Q7&gt;4,INT(12.91*POWER(ABS(Q7-4),1.1)),0)</f>
        <v>502</v>
      </c>
      <c r="S7" s="10">
        <v>507</v>
      </c>
      <c r="T7" s="36">
        <f t="shared" ref="T7:T21" si="7">IF(S7&gt;100,INT(0.2797*POWER(ABS(S7-100),1.35)),0)</f>
        <v>932</v>
      </c>
      <c r="U7" s="5">
        <v>57.19</v>
      </c>
      <c r="V7" s="38">
        <f>IF(U7&gt;7,INT(10.14*POWER(ABS(U7-7),1.08)),0)</f>
        <v>696</v>
      </c>
      <c r="W7" s="17">
        <v>4</v>
      </c>
      <c r="X7" s="16">
        <v>17.73</v>
      </c>
      <c r="Y7" s="41">
        <f t="shared" ref="Y7:Y21" si="8">IF(AND((60*W7+X7)&gt;0,(60*W7+X7)&lt;480),INT(0.03768*POWER(ABS(60*W7+X7-480),1.85)),0)</f>
        <v>827</v>
      </c>
    </row>
    <row r="8" spans="1:26" x14ac:dyDescent="0.35">
      <c r="D8" s="34">
        <f t="shared" si="0"/>
        <v>7087</v>
      </c>
      <c r="E8" s="5">
        <v>12.26</v>
      </c>
      <c r="F8" s="43">
        <f>IF(AND(E8&gt;0,E8&lt;18),INT(25.4347*POWER(ABS(E8-18),1.81)),0)</f>
        <v>601</v>
      </c>
      <c r="G8" s="22">
        <v>719</v>
      </c>
      <c r="H8" s="36">
        <f t="shared" si="1"/>
        <v>859</v>
      </c>
      <c r="I8" s="22">
        <v>16.29</v>
      </c>
      <c r="J8" s="38">
        <f t="shared" si="2"/>
        <v>869</v>
      </c>
      <c r="K8" s="22">
        <v>201</v>
      </c>
      <c r="L8" s="38">
        <f t="shared" si="3"/>
        <v>813</v>
      </c>
      <c r="M8" s="51">
        <v>53.1</v>
      </c>
      <c r="N8" s="43">
        <f t="shared" si="4"/>
        <v>677</v>
      </c>
      <c r="O8" s="1">
        <v>14.84</v>
      </c>
      <c r="P8" s="43">
        <f t="shared" si="5"/>
        <v>869</v>
      </c>
      <c r="Q8" s="5">
        <v>48.18</v>
      </c>
      <c r="R8" s="38">
        <f t="shared" si="6"/>
        <v>833</v>
      </c>
      <c r="S8" s="10">
        <v>427</v>
      </c>
      <c r="T8" s="36">
        <f t="shared" si="7"/>
        <v>693</v>
      </c>
      <c r="U8" s="5">
        <v>31.52</v>
      </c>
      <c r="V8" s="38">
        <f>IF(U8&gt;7,INT(10.14*POWER(ABS(U8-7),1.08)),0)</f>
        <v>321</v>
      </c>
      <c r="W8" s="17">
        <v>5</v>
      </c>
      <c r="X8" s="16">
        <v>1.3</v>
      </c>
      <c r="Y8" s="41">
        <f t="shared" si="8"/>
        <v>552</v>
      </c>
    </row>
    <row r="9" spans="1:26" x14ac:dyDescent="0.35">
      <c r="D9" s="34">
        <f t="shared" si="0"/>
        <v>0</v>
      </c>
      <c r="E9" s="5"/>
      <c r="F9" s="43">
        <f t="shared" ref="F9:F21" si="9">IF(AND(E9&gt;0,E9&lt;18),INT(25.4347*POWER(ABS(E9-18),1.81)),0)</f>
        <v>0</v>
      </c>
      <c r="G9" s="1"/>
      <c r="H9" s="36">
        <f t="shared" si="1"/>
        <v>0</v>
      </c>
      <c r="I9" s="1"/>
      <c r="J9" s="38">
        <f t="shared" si="2"/>
        <v>0</v>
      </c>
      <c r="K9" s="1"/>
      <c r="L9" s="38">
        <f t="shared" si="3"/>
        <v>0</v>
      </c>
      <c r="M9" s="51"/>
      <c r="N9" s="43">
        <f t="shared" si="4"/>
        <v>0</v>
      </c>
      <c r="O9" s="1"/>
      <c r="P9" s="43">
        <f t="shared" si="5"/>
        <v>0</v>
      </c>
      <c r="Q9" s="5"/>
      <c r="R9" s="38">
        <f t="shared" si="6"/>
        <v>0</v>
      </c>
      <c r="S9" s="10"/>
      <c r="T9" s="36">
        <f t="shared" si="7"/>
        <v>0</v>
      </c>
      <c r="U9" s="5"/>
      <c r="V9" s="38">
        <f t="shared" ref="V9:V21" si="10">IF(U9&gt;7,INT(10.14*POWER(ABS(U9-7),1.08)),0)</f>
        <v>0</v>
      </c>
      <c r="W9" s="17"/>
      <c r="X9" s="16"/>
      <c r="Y9" s="41">
        <f t="shared" si="8"/>
        <v>0</v>
      </c>
    </row>
    <row r="10" spans="1:26" x14ac:dyDescent="0.35">
      <c r="A10" s="52"/>
      <c r="B10" s="53"/>
      <c r="C10" s="52" t="s">
        <v>19</v>
      </c>
      <c r="D10" s="34">
        <f t="shared" si="0"/>
        <v>0</v>
      </c>
      <c r="E10" s="54"/>
      <c r="F10" s="43">
        <f t="shared" si="9"/>
        <v>0</v>
      </c>
      <c r="G10" s="55"/>
      <c r="H10" s="36">
        <f t="shared" si="1"/>
        <v>0</v>
      </c>
      <c r="I10" s="55"/>
      <c r="J10" s="38">
        <f t="shared" si="2"/>
        <v>0</v>
      </c>
      <c r="K10" s="55"/>
      <c r="L10" s="38">
        <f t="shared" si="3"/>
        <v>0</v>
      </c>
      <c r="M10" s="56"/>
      <c r="N10" s="43">
        <f t="shared" si="4"/>
        <v>0</v>
      </c>
      <c r="O10" s="55"/>
      <c r="P10" s="43">
        <f t="shared" si="5"/>
        <v>0</v>
      </c>
      <c r="Q10" s="54"/>
      <c r="R10" s="38">
        <f t="shared" si="6"/>
        <v>0</v>
      </c>
      <c r="S10" s="57"/>
      <c r="T10" s="36">
        <f t="shared" si="7"/>
        <v>0</v>
      </c>
      <c r="U10" s="54"/>
      <c r="V10" s="38">
        <f t="shared" si="10"/>
        <v>0</v>
      </c>
      <c r="W10" s="58"/>
      <c r="X10" s="59"/>
      <c r="Y10" s="41">
        <f t="shared" si="8"/>
        <v>0</v>
      </c>
    </row>
    <row r="11" spans="1:26" x14ac:dyDescent="0.35">
      <c r="A11" s="52"/>
      <c r="B11" s="53"/>
      <c r="C11" s="52" t="s">
        <v>19</v>
      </c>
      <c r="D11" s="34">
        <f t="shared" si="0"/>
        <v>0</v>
      </c>
      <c r="E11" s="54"/>
      <c r="F11" s="43">
        <f t="shared" si="9"/>
        <v>0</v>
      </c>
      <c r="G11" s="55"/>
      <c r="H11" s="36">
        <f t="shared" si="1"/>
        <v>0</v>
      </c>
      <c r="I11" s="55"/>
      <c r="J11" s="38">
        <f t="shared" si="2"/>
        <v>0</v>
      </c>
      <c r="K11" s="55"/>
      <c r="L11" s="38">
        <f t="shared" si="3"/>
        <v>0</v>
      </c>
      <c r="M11" s="56"/>
      <c r="N11" s="43">
        <f t="shared" si="4"/>
        <v>0</v>
      </c>
      <c r="O11" s="55"/>
      <c r="P11" s="43">
        <f t="shared" si="5"/>
        <v>0</v>
      </c>
      <c r="Q11" s="54"/>
      <c r="R11" s="38">
        <f t="shared" si="6"/>
        <v>0</v>
      </c>
      <c r="S11" s="57"/>
      <c r="T11" s="36">
        <f t="shared" si="7"/>
        <v>0</v>
      </c>
      <c r="U11" s="54"/>
      <c r="V11" s="38">
        <f t="shared" si="10"/>
        <v>0</v>
      </c>
      <c r="W11" s="58"/>
      <c r="X11" s="59"/>
      <c r="Y11" s="41">
        <f t="shared" si="8"/>
        <v>0</v>
      </c>
    </row>
    <row r="12" spans="1:26" x14ac:dyDescent="0.35">
      <c r="A12" s="52"/>
      <c r="B12" s="53"/>
      <c r="C12" s="52" t="s">
        <v>19</v>
      </c>
      <c r="D12" s="34">
        <f t="shared" si="0"/>
        <v>0</v>
      </c>
      <c r="E12" s="54"/>
      <c r="F12" s="43">
        <f t="shared" si="9"/>
        <v>0</v>
      </c>
      <c r="G12" s="55"/>
      <c r="H12" s="36">
        <f t="shared" si="1"/>
        <v>0</v>
      </c>
      <c r="I12" s="55"/>
      <c r="J12" s="38">
        <f t="shared" si="2"/>
        <v>0</v>
      </c>
      <c r="K12" s="55"/>
      <c r="L12" s="38">
        <f t="shared" si="3"/>
        <v>0</v>
      </c>
      <c r="M12" s="56"/>
      <c r="N12" s="43">
        <f t="shared" si="4"/>
        <v>0</v>
      </c>
      <c r="O12" s="55"/>
      <c r="P12" s="43">
        <f t="shared" si="5"/>
        <v>0</v>
      </c>
      <c r="Q12" s="54"/>
      <c r="R12" s="38">
        <f t="shared" si="6"/>
        <v>0</v>
      </c>
      <c r="S12" s="57"/>
      <c r="T12" s="36">
        <f t="shared" si="7"/>
        <v>0</v>
      </c>
      <c r="U12" s="54"/>
      <c r="V12" s="38">
        <f t="shared" si="10"/>
        <v>0</v>
      </c>
      <c r="W12" s="58"/>
      <c r="X12" s="59"/>
      <c r="Y12" s="41">
        <f t="shared" si="8"/>
        <v>0</v>
      </c>
    </row>
    <row r="13" spans="1:26" x14ac:dyDescent="0.35">
      <c r="A13" s="52"/>
      <c r="B13" s="53"/>
      <c r="C13" s="52" t="s">
        <v>19</v>
      </c>
      <c r="D13" s="34">
        <f t="shared" si="0"/>
        <v>0</v>
      </c>
      <c r="E13" s="54"/>
      <c r="F13" s="43">
        <f t="shared" si="9"/>
        <v>0</v>
      </c>
      <c r="G13" s="55"/>
      <c r="H13" s="36">
        <f t="shared" si="1"/>
        <v>0</v>
      </c>
      <c r="I13" s="55"/>
      <c r="J13" s="38">
        <f t="shared" si="2"/>
        <v>0</v>
      </c>
      <c r="K13" s="55"/>
      <c r="L13" s="38">
        <f t="shared" si="3"/>
        <v>0</v>
      </c>
      <c r="M13" s="56"/>
      <c r="N13" s="43">
        <f t="shared" si="4"/>
        <v>0</v>
      </c>
      <c r="O13" s="55"/>
      <c r="P13" s="43">
        <f t="shared" si="5"/>
        <v>0</v>
      </c>
      <c r="Q13" s="54"/>
      <c r="R13" s="38">
        <f t="shared" si="6"/>
        <v>0</v>
      </c>
      <c r="S13" s="57"/>
      <c r="T13" s="36">
        <f t="shared" si="7"/>
        <v>0</v>
      </c>
      <c r="U13" s="54"/>
      <c r="V13" s="38">
        <f t="shared" si="10"/>
        <v>0</v>
      </c>
      <c r="W13" s="58"/>
      <c r="X13" s="59"/>
      <c r="Y13" s="41">
        <f t="shared" si="8"/>
        <v>0</v>
      </c>
    </row>
    <row r="14" spans="1:26" x14ac:dyDescent="0.35">
      <c r="A14" s="60"/>
      <c r="B14" s="61"/>
      <c r="C14" s="60" t="s">
        <v>20</v>
      </c>
      <c r="D14" s="34">
        <f t="shared" si="0"/>
        <v>0</v>
      </c>
      <c r="E14" s="62"/>
      <c r="F14" s="43">
        <f t="shared" si="9"/>
        <v>0</v>
      </c>
      <c r="G14" s="63"/>
      <c r="H14" s="36">
        <f t="shared" si="1"/>
        <v>0</v>
      </c>
      <c r="I14" s="63"/>
      <c r="J14" s="38">
        <f t="shared" si="2"/>
        <v>0</v>
      </c>
      <c r="K14" s="63"/>
      <c r="L14" s="38">
        <f t="shared" si="3"/>
        <v>0</v>
      </c>
      <c r="M14" s="64"/>
      <c r="N14" s="43">
        <f t="shared" si="4"/>
        <v>0</v>
      </c>
      <c r="O14" s="63"/>
      <c r="P14" s="43">
        <f t="shared" si="5"/>
        <v>0</v>
      </c>
      <c r="Q14" s="62"/>
      <c r="R14" s="38">
        <f t="shared" si="6"/>
        <v>0</v>
      </c>
      <c r="S14" s="65"/>
      <c r="T14" s="36">
        <f t="shared" si="7"/>
        <v>0</v>
      </c>
      <c r="U14" s="62"/>
      <c r="V14" s="38">
        <f t="shared" si="10"/>
        <v>0</v>
      </c>
      <c r="W14" s="66"/>
      <c r="X14" s="67"/>
      <c r="Y14" s="41">
        <f t="shared" si="8"/>
        <v>0</v>
      </c>
    </row>
    <row r="15" spans="1:26" x14ac:dyDescent="0.35">
      <c r="A15" s="60"/>
      <c r="B15" s="61"/>
      <c r="C15" s="60" t="s">
        <v>20</v>
      </c>
      <c r="D15" s="34">
        <f t="shared" si="0"/>
        <v>0</v>
      </c>
      <c r="E15" s="62"/>
      <c r="F15" s="43">
        <f t="shared" si="9"/>
        <v>0</v>
      </c>
      <c r="G15" s="63"/>
      <c r="H15" s="36">
        <f t="shared" si="1"/>
        <v>0</v>
      </c>
      <c r="I15" s="63"/>
      <c r="J15" s="38">
        <f t="shared" si="2"/>
        <v>0</v>
      </c>
      <c r="K15" s="63"/>
      <c r="L15" s="38">
        <f t="shared" si="3"/>
        <v>0</v>
      </c>
      <c r="M15" s="64"/>
      <c r="N15" s="43">
        <f t="shared" si="4"/>
        <v>0</v>
      </c>
      <c r="O15" s="63"/>
      <c r="P15" s="43">
        <f t="shared" si="5"/>
        <v>0</v>
      </c>
      <c r="Q15" s="62"/>
      <c r="R15" s="38">
        <f t="shared" si="6"/>
        <v>0</v>
      </c>
      <c r="S15" s="65"/>
      <c r="T15" s="36">
        <f t="shared" si="7"/>
        <v>0</v>
      </c>
      <c r="U15" s="62"/>
      <c r="V15" s="38">
        <f t="shared" si="10"/>
        <v>0</v>
      </c>
      <c r="W15" s="66"/>
      <c r="X15" s="67"/>
      <c r="Y15" s="41">
        <f t="shared" si="8"/>
        <v>0</v>
      </c>
    </row>
    <row r="16" spans="1:26" x14ac:dyDescent="0.35">
      <c r="A16" s="60"/>
      <c r="B16" s="61"/>
      <c r="C16" s="60" t="s">
        <v>20</v>
      </c>
      <c r="D16" s="34">
        <f t="shared" si="0"/>
        <v>0</v>
      </c>
      <c r="E16" s="62"/>
      <c r="F16" s="43">
        <f t="shared" si="9"/>
        <v>0</v>
      </c>
      <c r="G16" s="63"/>
      <c r="H16" s="36">
        <f t="shared" si="1"/>
        <v>0</v>
      </c>
      <c r="I16" s="63"/>
      <c r="J16" s="38">
        <f t="shared" si="2"/>
        <v>0</v>
      </c>
      <c r="K16" s="63"/>
      <c r="L16" s="38">
        <f t="shared" si="3"/>
        <v>0</v>
      </c>
      <c r="M16" s="64"/>
      <c r="N16" s="43">
        <f t="shared" si="4"/>
        <v>0</v>
      </c>
      <c r="O16" s="63"/>
      <c r="P16" s="43">
        <f t="shared" si="5"/>
        <v>0</v>
      </c>
      <c r="Q16" s="62"/>
      <c r="R16" s="38">
        <f t="shared" si="6"/>
        <v>0</v>
      </c>
      <c r="S16" s="65"/>
      <c r="T16" s="36">
        <f t="shared" si="7"/>
        <v>0</v>
      </c>
      <c r="U16" s="62"/>
      <c r="V16" s="38">
        <f t="shared" si="10"/>
        <v>0</v>
      </c>
      <c r="W16" s="66"/>
      <c r="X16" s="67"/>
      <c r="Y16" s="41">
        <f t="shared" si="8"/>
        <v>0</v>
      </c>
    </row>
    <row r="17" spans="1:25" x14ac:dyDescent="0.35">
      <c r="A17" s="60"/>
      <c r="B17" s="61"/>
      <c r="C17" s="60" t="s">
        <v>20</v>
      </c>
      <c r="D17" s="34">
        <f t="shared" si="0"/>
        <v>0</v>
      </c>
      <c r="E17" s="62"/>
      <c r="F17" s="43">
        <f t="shared" si="9"/>
        <v>0</v>
      </c>
      <c r="G17" s="63"/>
      <c r="H17" s="36">
        <f t="shared" si="1"/>
        <v>0</v>
      </c>
      <c r="I17" s="63"/>
      <c r="J17" s="38">
        <f t="shared" si="2"/>
        <v>0</v>
      </c>
      <c r="K17" s="63"/>
      <c r="L17" s="38">
        <f t="shared" si="3"/>
        <v>0</v>
      </c>
      <c r="M17" s="64"/>
      <c r="N17" s="43">
        <f t="shared" si="4"/>
        <v>0</v>
      </c>
      <c r="O17" s="63"/>
      <c r="P17" s="43">
        <f t="shared" si="5"/>
        <v>0</v>
      </c>
      <c r="Q17" s="62"/>
      <c r="R17" s="38">
        <f t="shared" si="6"/>
        <v>0</v>
      </c>
      <c r="S17" s="65"/>
      <c r="T17" s="36">
        <f t="shared" si="7"/>
        <v>0</v>
      </c>
      <c r="U17" s="62"/>
      <c r="V17" s="38">
        <f t="shared" si="10"/>
        <v>0</v>
      </c>
      <c r="W17" s="66"/>
      <c r="X17" s="67"/>
      <c r="Y17" s="41">
        <f t="shared" si="8"/>
        <v>0</v>
      </c>
    </row>
    <row r="18" spans="1:25" x14ac:dyDescent="0.35">
      <c r="C18" s="2" t="s">
        <v>34</v>
      </c>
      <c r="D18" s="34">
        <f t="shared" si="0"/>
        <v>0</v>
      </c>
      <c r="E18" s="5"/>
      <c r="F18" s="43">
        <f t="shared" si="9"/>
        <v>0</v>
      </c>
      <c r="G18" s="1"/>
      <c r="H18" s="36">
        <f t="shared" si="1"/>
        <v>0</v>
      </c>
      <c r="I18" s="1"/>
      <c r="J18" s="38">
        <f t="shared" si="2"/>
        <v>0</v>
      </c>
      <c r="K18" s="1"/>
      <c r="L18" s="38">
        <f t="shared" si="3"/>
        <v>0</v>
      </c>
      <c r="M18" s="51"/>
      <c r="N18" s="43">
        <f t="shared" si="4"/>
        <v>0</v>
      </c>
      <c r="O18" s="1"/>
      <c r="P18" s="43">
        <f t="shared" si="5"/>
        <v>0</v>
      </c>
      <c r="Q18" s="5"/>
      <c r="R18" s="38">
        <f t="shared" si="6"/>
        <v>0</v>
      </c>
      <c r="S18" s="10"/>
      <c r="T18" s="36">
        <f t="shared" si="7"/>
        <v>0</v>
      </c>
      <c r="U18" s="5"/>
      <c r="V18" s="38">
        <f t="shared" si="10"/>
        <v>0</v>
      </c>
      <c r="W18" s="17"/>
      <c r="X18" s="16"/>
      <c r="Y18" s="41">
        <f t="shared" si="8"/>
        <v>0</v>
      </c>
    </row>
    <row r="19" spans="1:25" x14ac:dyDescent="0.35">
      <c r="C19" s="2" t="s">
        <v>34</v>
      </c>
      <c r="D19" s="34">
        <f t="shared" si="0"/>
        <v>0</v>
      </c>
      <c r="E19" s="5"/>
      <c r="F19" s="43">
        <f t="shared" si="9"/>
        <v>0</v>
      </c>
      <c r="G19" s="1"/>
      <c r="H19" s="36">
        <f t="shared" si="1"/>
        <v>0</v>
      </c>
      <c r="I19" s="1"/>
      <c r="J19" s="38">
        <f t="shared" si="2"/>
        <v>0</v>
      </c>
      <c r="K19" s="1"/>
      <c r="L19" s="38">
        <f t="shared" si="3"/>
        <v>0</v>
      </c>
      <c r="M19" s="51"/>
      <c r="N19" s="43">
        <f t="shared" si="4"/>
        <v>0</v>
      </c>
      <c r="O19" s="1"/>
      <c r="P19" s="43">
        <f t="shared" si="5"/>
        <v>0</v>
      </c>
      <c r="Q19" s="5"/>
      <c r="R19" s="38">
        <f t="shared" si="6"/>
        <v>0</v>
      </c>
      <c r="S19" s="10"/>
      <c r="T19" s="36">
        <f t="shared" si="7"/>
        <v>0</v>
      </c>
      <c r="U19" s="5"/>
      <c r="V19" s="38">
        <f t="shared" si="10"/>
        <v>0</v>
      </c>
      <c r="W19" s="17"/>
      <c r="X19" s="16"/>
      <c r="Y19" s="41">
        <f t="shared" si="8"/>
        <v>0</v>
      </c>
    </row>
    <row r="20" spans="1:25" x14ac:dyDescent="0.35">
      <c r="C20" s="2" t="s">
        <v>34</v>
      </c>
      <c r="D20" s="34">
        <f t="shared" si="0"/>
        <v>0</v>
      </c>
      <c r="E20" s="5"/>
      <c r="F20" s="43">
        <f t="shared" si="9"/>
        <v>0</v>
      </c>
      <c r="G20" s="1"/>
      <c r="H20" s="36">
        <f t="shared" si="1"/>
        <v>0</v>
      </c>
      <c r="I20" s="1"/>
      <c r="J20" s="38">
        <f t="shared" si="2"/>
        <v>0</v>
      </c>
      <c r="K20" s="1"/>
      <c r="L20" s="38">
        <f t="shared" si="3"/>
        <v>0</v>
      </c>
      <c r="M20" s="51"/>
      <c r="N20" s="43">
        <f t="shared" si="4"/>
        <v>0</v>
      </c>
      <c r="O20" s="1"/>
      <c r="P20" s="43">
        <f t="shared" si="5"/>
        <v>0</v>
      </c>
      <c r="Q20" s="5"/>
      <c r="R20" s="38">
        <f t="shared" si="6"/>
        <v>0</v>
      </c>
      <c r="S20" s="10"/>
      <c r="T20" s="36">
        <f t="shared" si="7"/>
        <v>0</v>
      </c>
      <c r="U20" s="5"/>
      <c r="V20" s="38">
        <f t="shared" si="10"/>
        <v>0</v>
      </c>
      <c r="W20" s="17"/>
      <c r="X20" s="16"/>
      <c r="Y20" s="41">
        <f t="shared" si="8"/>
        <v>0</v>
      </c>
    </row>
    <row r="21" spans="1:25" x14ac:dyDescent="0.35">
      <c r="C21" s="2" t="s">
        <v>34</v>
      </c>
      <c r="D21" s="34">
        <f t="shared" si="0"/>
        <v>0</v>
      </c>
      <c r="E21" s="5"/>
      <c r="F21" s="43">
        <f t="shared" si="9"/>
        <v>0</v>
      </c>
      <c r="G21" s="1"/>
      <c r="H21" s="36">
        <f t="shared" si="1"/>
        <v>0</v>
      </c>
      <c r="I21" s="1"/>
      <c r="J21" s="38">
        <f t="shared" si="2"/>
        <v>0</v>
      </c>
      <c r="K21" s="1"/>
      <c r="L21" s="38">
        <f t="shared" si="3"/>
        <v>0</v>
      </c>
      <c r="M21" s="51"/>
      <c r="N21" s="43">
        <f t="shared" si="4"/>
        <v>0</v>
      </c>
      <c r="O21" s="1"/>
      <c r="P21" s="43">
        <f t="shared" si="5"/>
        <v>0</v>
      </c>
      <c r="Q21" s="5"/>
      <c r="R21" s="38">
        <f t="shared" si="6"/>
        <v>0</v>
      </c>
      <c r="S21" s="10"/>
      <c r="T21" s="36">
        <f t="shared" si="7"/>
        <v>0</v>
      </c>
      <c r="U21" s="5"/>
      <c r="V21" s="38">
        <f t="shared" si="10"/>
        <v>0</v>
      </c>
      <c r="W21" s="17"/>
      <c r="X21" s="16"/>
      <c r="Y21" s="41">
        <f t="shared" si="8"/>
        <v>0</v>
      </c>
    </row>
    <row r="22" spans="1:25" x14ac:dyDescent="0.35">
      <c r="D22" s="48">
        <f t="shared" ref="D22:D29" si="11">F22+H22+J22+L22+N22+P22+R22+T22+V22+Y22</f>
        <v>0</v>
      </c>
      <c r="E22" s="47"/>
      <c r="F22" s="43">
        <f t="shared" ref="F22:F29" si="12">IF(AND(E22&gt;0,E22&lt;18),INT(25.4347*POWER(ABS(E22-18),1.81)),0)</f>
        <v>0</v>
      </c>
      <c r="G22" s="1"/>
      <c r="H22" s="36">
        <f t="shared" ref="H22:H29" si="13">IF(G22&gt;220,INT(0.14354*POWER(ABS(G22-220),1.4)),0)</f>
        <v>0</v>
      </c>
      <c r="I22" s="1"/>
      <c r="J22" s="38">
        <f t="shared" ref="J22:J29" si="14">IF(I22&gt;1.5,INT(51.39*POWER(ABS(I22-1.5),1.05)),0)</f>
        <v>0</v>
      </c>
      <c r="K22" s="1"/>
      <c r="L22" s="38">
        <f t="shared" ref="L22:L29" si="15">IF(K22&gt;75,INT(0.8465*POWER(ABS(K22-75),1.42)),0)</f>
        <v>0</v>
      </c>
      <c r="M22" s="51"/>
      <c r="N22" s="43">
        <f t="shared" ref="N22:N29" si="16">IF(AND(M22&gt;0,M22&lt;82),INT(1.53775*POWER(ABS(M22-82),1.81)),0)</f>
        <v>0</v>
      </c>
      <c r="O22" s="1"/>
      <c r="P22" s="43">
        <f t="shared" ref="P22:P29" si="17">IF(AND(O22&gt;0,O22&lt;28.5),INT(5.74352*POWER(ABS(O22-28.5),1.92)),0)</f>
        <v>0</v>
      </c>
      <c r="Q22" s="5"/>
      <c r="R22" s="38">
        <f t="shared" ref="R22:R29" si="18">IF(Q22&gt;4,INT(12.91*POWER(ABS(Q22-4),1.1)),0)</f>
        <v>0</v>
      </c>
      <c r="S22" s="10"/>
      <c r="T22" s="36">
        <f t="shared" ref="T22:T29" si="19">IF(S22&gt;100,INT(0.2797*POWER(ABS(S22-100),1.35)),0)</f>
        <v>0</v>
      </c>
      <c r="U22" s="5"/>
      <c r="V22" s="38">
        <f t="shared" ref="V22:V29" si="20">IF(U22&gt;7,INT(10.14*POWER(ABS(U22-7),1.08)),0)</f>
        <v>0</v>
      </c>
      <c r="W22" s="17"/>
      <c r="X22" s="16"/>
      <c r="Y22" s="41">
        <f t="shared" ref="Y22:Y29" si="21">IF(AND((60*W22+X22)&gt;0,(60*W22+X22)&lt;480),INT(0.03768*POWER(ABS(60*W22+X22-480),1.85)),0)</f>
        <v>0</v>
      </c>
    </row>
    <row r="23" spans="1:25" x14ac:dyDescent="0.35">
      <c r="D23" s="48">
        <f t="shared" si="11"/>
        <v>0</v>
      </c>
      <c r="E23" s="47"/>
      <c r="F23" s="43">
        <f t="shared" si="12"/>
        <v>0</v>
      </c>
      <c r="G23" s="1"/>
      <c r="H23" s="36">
        <f t="shared" si="13"/>
        <v>0</v>
      </c>
      <c r="I23" s="1"/>
      <c r="J23" s="38">
        <f t="shared" si="14"/>
        <v>0</v>
      </c>
      <c r="K23" s="1"/>
      <c r="L23" s="38">
        <f t="shared" si="15"/>
        <v>0</v>
      </c>
      <c r="M23" s="51"/>
      <c r="N23" s="43">
        <f t="shared" si="16"/>
        <v>0</v>
      </c>
      <c r="O23" s="1"/>
      <c r="P23" s="43">
        <f t="shared" si="17"/>
        <v>0</v>
      </c>
      <c r="Q23" s="5"/>
      <c r="R23" s="38">
        <f t="shared" si="18"/>
        <v>0</v>
      </c>
      <c r="S23" s="10"/>
      <c r="T23" s="36">
        <f t="shared" si="19"/>
        <v>0</v>
      </c>
      <c r="U23" s="5"/>
      <c r="V23" s="38">
        <f t="shared" si="20"/>
        <v>0</v>
      </c>
      <c r="W23" s="17"/>
      <c r="X23" s="16"/>
      <c r="Y23" s="41">
        <f t="shared" si="21"/>
        <v>0</v>
      </c>
    </row>
    <row r="24" spans="1:25" x14ac:dyDescent="0.35">
      <c r="D24" s="48">
        <f t="shared" si="11"/>
        <v>0</v>
      </c>
      <c r="E24" s="47"/>
      <c r="F24" s="43">
        <f t="shared" si="12"/>
        <v>0</v>
      </c>
      <c r="G24" s="1"/>
      <c r="H24" s="36">
        <f t="shared" si="13"/>
        <v>0</v>
      </c>
      <c r="I24" s="1"/>
      <c r="J24" s="38">
        <f t="shared" si="14"/>
        <v>0</v>
      </c>
      <c r="K24" s="1"/>
      <c r="L24" s="38">
        <f t="shared" si="15"/>
        <v>0</v>
      </c>
      <c r="M24" s="51"/>
      <c r="N24" s="43">
        <f t="shared" si="16"/>
        <v>0</v>
      </c>
      <c r="O24" s="1"/>
      <c r="P24" s="43">
        <f t="shared" si="17"/>
        <v>0</v>
      </c>
      <c r="Q24" s="5"/>
      <c r="R24" s="38">
        <f t="shared" si="18"/>
        <v>0</v>
      </c>
      <c r="S24" s="10"/>
      <c r="T24" s="36">
        <f t="shared" si="19"/>
        <v>0</v>
      </c>
      <c r="U24" s="5"/>
      <c r="V24" s="38">
        <f t="shared" si="20"/>
        <v>0</v>
      </c>
      <c r="W24" s="17"/>
      <c r="X24" s="16"/>
      <c r="Y24" s="41">
        <f t="shared" si="21"/>
        <v>0</v>
      </c>
    </row>
    <row r="25" spans="1:25" x14ac:dyDescent="0.35">
      <c r="D25" s="48">
        <f t="shared" si="11"/>
        <v>0</v>
      </c>
      <c r="E25" s="47"/>
      <c r="F25" s="43">
        <f t="shared" si="12"/>
        <v>0</v>
      </c>
      <c r="G25" s="1"/>
      <c r="H25" s="36">
        <f t="shared" si="13"/>
        <v>0</v>
      </c>
      <c r="I25" s="1"/>
      <c r="J25" s="38">
        <f t="shared" si="14"/>
        <v>0</v>
      </c>
      <c r="K25" s="1"/>
      <c r="L25" s="38">
        <f t="shared" si="15"/>
        <v>0</v>
      </c>
      <c r="M25" s="51"/>
      <c r="N25" s="43">
        <f t="shared" si="16"/>
        <v>0</v>
      </c>
      <c r="O25" s="1"/>
      <c r="P25" s="43">
        <f t="shared" si="17"/>
        <v>0</v>
      </c>
      <c r="Q25" s="5"/>
      <c r="R25" s="38">
        <f t="shared" si="18"/>
        <v>0</v>
      </c>
      <c r="S25" s="10"/>
      <c r="T25" s="36">
        <f t="shared" si="19"/>
        <v>0</v>
      </c>
      <c r="U25" s="5"/>
      <c r="V25" s="38">
        <f t="shared" si="20"/>
        <v>0</v>
      </c>
      <c r="W25" s="17"/>
      <c r="X25" s="16"/>
      <c r="Y25" s="41">
        <f t="shared" si="21"/>
        <v>0</v>
      </c>
    </row>
    <row r="26" spans="1:25" x14ac:dyDescent="0.35">
      <c r="D26" s="48">
        <f t="shared" si="11"/>
        <v>0</v>
      </c>
      <c r="E26" s="47"/>
      <c r="F26" s="43">
        <f t="shared" si="12"/>
        <v>0</v>
      </c>
      <c r="G26" s="1"/>
      <c r="H26" s="36">
        <f t="shared" si="13"/>
        <v>0</v>
      </c>
      <c r="I26" s="1"/>
      <c r="J26" s="38">
        <f t="shared" si="14"/>
        <v>0</v>
      </c>
      <c r="K26" s="1"/>
      <c r="L26" s="38">
        <f t="shared" si="15"/>
        <v>0</v>
      </c>
      <c r="M26" s="51"/>
      <c r="N26" s="43">
        <f t="shared" si="16"/>
        <v>0</v>
      </c>
      <c r="O26" s="1"/>
      <c r="P26" s="43">
        <f t="shared" si="17"/>
        <v>0</v>
      </c>
      <c r="Q26" s="5"/>
      <c r="R26" s="38">
        <f t="shared" si="18"/>
        <v>0</v>
      </c>
      <c r="S26" s="10"/>
      <c r="T26" s="36">
        <f t="shared" si="19"/>
        <v>0</v>
      </c>
      <c r="U26" s="5"/>
      <c r="V26" s="38">
        <f t="shared" si="20"/>
        <v>0</v>
      </c>
      <c r="W26" s="17"/>
      <c r="X26" s="16"/>
      <c r="Y26" s="41">
        <f t="shared" si="21"/>
        <v>0</v>
      </c>
    </row>
    <row r="27" spans="1:25" x14ac:dyDescent="0.35">
      <c r="D27" s="48">
        <f t="shared" si="11"/>
        <v>0</v>
      </c>
      <c r="E27" s="47"/>
      <c r="F27" s="43">
        <f t="shared" si="12"/>
        <v>0</v>
      </c>
      <c r="G27" s="1"/>
      <c r="H27" s="36">
        <f t="shared" si="13"/>
        <v>0</v>
      </c>
      <c r="I27" s="1"/>
      <c r="J27" s="38">
        <f t="shared" si="14"/>
        <v>0</v>
      </c>
      <c r="K27" s="1"/>
      <c r="L27" s="38">
        <f t="shared" si="15"/>
        <v>0</v>
      </c>
      <c r="M27" s="51"/>
      <c r="N27" s="43">
        <f t="shared" si="16"/>
        <v>0</v>
      </c>
      <c r="O27" s="1"/>
      <c r="P27" s="43">
        <f t="shared" si="17"/>
        <v>0</v>
      </c>
      <c r="Q27" s="5"/>
      <c r="R27" s="38">
        <f t="shared" si="18"/>
        <v>0</v>
      </c>
      <c r="S27" s="10"/>
      <c r="T27" s="36">
        <f t="shared" si="19"/>
        <v>0</v>
      </c>
      <c r="U27" s="5"/>
      <c r="V27" s="38">
        <f t="shared" si="20"/>
        <v>0</v>
      </c>
      <c r="W27" s="17"/>
      <c r="X27" s="16"/>
      <c r="Y27" s="41">
        <f t="shared" si="21"/>
        <v>0</v>
      </c>
    </row>
    <row r="28" spans="1:25" x14ac:dyDescent="0.35">
      <c r="D28" s="48">
        <f t="shared" si="11"/>
        <v>0</v>
      </c>
      <c r="E28" s="47"/>
      <c r="F28" s="43">
        <f t="shared" si="12"/>
        <v>0</v>
      </c>
      <c r="G28" s="1"/>
      <c r="H28" s="36">
        <f t="shared" si="13"/>
        <v>0</v>
      </c>
      <c r="I28" s="1"/>
      <c r="J28" s="38">
        <f t="shared" si="14"/>
        <v>0</v>
      </c>
      <c r="K28" s="1"/>
      <c r="L28" s="38">
        <f t="shared" si="15"/>
        <v>0</v>
      </c>
      <c r="M28" s="51"/>
      <c r="N28" s="43">
        <f t="shared" si="16"/>
        <v>0</v>
      </c>
      <c r="O28" s="1"/>
      <c r="P28" s="43">
        <f t="shared" si="17"/>
        <v>0</v>
      </c>
      <c r="Q28" s="5"/>
      <c r="R28" s="38">
        <f t="shared" si="18"/>
        <v>0</v>
      </c>
      <c r="S28" s="10"/>
      <c r="T28" s="36">
        <f t="shared" si="19"/>
        <v>0</v>
      </c>
      <c r="U28" s="5"/>
      <c r="V28" s="38">
        <f t="shared" si="20"/>
        <v>0</v>
      </c>
      <c r="W28" s="17"/>
      <c r="X28" s="16"/>
      <c r="Y28" s="41">
        <f t="shared" si="21"/>
        <v>0</v>
      </c>
    </row>
    <row r="29" spans="1:25" x14ac:dyDescent="0.35">
      <c r="A29" s="14"/>
      <c r="B29" s="15"/>
      <c r="C29" s="14"/>
      <c r="D29" s="44">
        <f t="shared" si="11"/>
        <v>0</v>
      </c>
      <c r="E29" s="47"/>
      <c r="F29" s="43">
        <f t="shared" si="12"/>
        <v>0</v>
      </c>
      <c r="G29" s="1"/>
      <c r="H29" s="36">
        <f t="shared" si="13"/>
        <v>0</v>
      </c>
      <c r="I29" s="1"/>
      <c r="J29" s="38">
        <f t="shared" si="14"/>
        <v>0</v>
      </c>
      <c r="K29" s="1"/>
      <c r="L29" s="38">
        <f t="shared" si="15"/>
        <v>0</v>
      </c>
      <c r="M29" s="51"/>
      <c r="N29" s="43">
        <f t="shared" si="16"/>
        <v>0</v>
      </c>
      <c r="O29" s="1"/>
      <c r="P29" s="43">
        <f t="shared" si="17"/>
        <v>0</v>
      </c>
      <c r="Q29" s="5"/>
      <c r="R29" s="38">
        <f t="shared" si="18"/>
        <v>0</v>
      </c>
      <c r="S29" s="10"/>
      <c r="T29" s="36">
        <f t="shared" si="19"/>
        <v>0</v>
      </c>
      <c r="U29" s="5"/>
      <c r="V29" s="38">
        <f t="shared" si="20"/>
        <v>0</v>
      </c>
      <c r="W29" s="17"/>
      <c r="X29" s="16"/>
      <c r="Y29" s="41">
        <f t="shared" si="21"/>
        <v>0</v>
      </c>
    </row>
    <row r="30" spans="1:25" x14ac:dyDescent="0.35">
      <c r="F30" s="68"/>
      <c r="G30" s="68"/>
      <c r="I30" s="68"/>
      <c r="K30" s="68"/>
      <c r="M30" s="69"/>
      <c r="N30" s="68"/>
      <c r="O30" s="68"/>
      <c r="P30" s="68"/>
      <c r="Q30" s="7"/>
      <c r="U30" s="7"/>
    </row>
    <row r="31" spans="1:25" x14ac:dyDescent="0.35">
      <c r="F31" s="68"/>
      <c r="G31" s="68"/>
      <c r="I31" s="68"/>
      <c r="K31" s="68"/>
      <c r="M31" s="69"/>
      <c r="N31" s="68"/>
      <c r="O31" s="68"/>
      <c r="P31" s="68"/>
      <c r="Q31" s="7"/>
      <c r="U31" s="7"/>
    </row>
    <row r="32" spans="1:25" x14ac:dyDescent="0.35">
      <c r="F32" s="68"/>
      <c r="G32" s="68"/>
      <c r="I32" s="68"/>
      <c r="K32" s="68"/>
      <c r="M32" s="69"/>
      <c r="N32" s="68"/>
      <c r="O32" s="68"/>
      <c r="P32" s="68"/>
      <c r="Q32" s="7"/>
      <c r="U32" s="7"/>
    </row>
    <row r="33" spans="1:21" x14ac:dyDescent="0.35">
      <c r="A33" s="71" t="s">
        <v>21</v>
      </c>
      <c r="C33" s="52" t="s">
        <v>22</v>
      </c>
      <c r="D33" s="34">
        <f>LARGE(D10:D13,1)+LARGE(D10:D13,2)+LARGE(D10:D13,3)</f>
        <v>0</v>
      </c>
      <c r="F33" s="68"/>
      <c r="G33" s="68"/>
      <c r="I33" s="68"/>
      <c r="K33" s="68"/>
      <c r="M33" s="69"/>
      <c r="N33" s="68"/>
      <c r="O33" s="68"/>
      <c r="P33" s="68"/>
      <c r="Q33" s="7"/>
      <c r="U33" s="7"/>
    </row>
    <row r="34" spans="1:21" x14ac:dyDescent="0.35">
      <c r="C34" s="60" t="s">
        <v>23</v>
      </c>
      <c r="D34" s="34">
        <f>LARGE(D14:D17,1)+LARGE(D14:D17,2)+LARGE(D14:D17,3)</f>
        <v>0</v>
      </c>
      <c r="F34" s="68"/>
      <c r="G34" s="68"/>
      <c r="I34" s="68"/>
      <c r="K34" s="68"/>
      <c r="M34" s="69"/>
      <c r="N34" s="68"/>
      <c r="O34" s="68"/>
      <c r="P34" s="68"/>
      <c r="Q34" s="7"/>
      <c r="U34" s="7"/>
    </row>
    <row r="35" spans="1:21" x14ac:dyDescent="0.35">
      <c r="C35" s="2" t="s">
        <v>35</v>
      </c>
      <c r="D35" s="34">
        <f>LARGE(D18:D21,1)+LARGE(D18:D21,2)+LARGE(D18:D21,3)</f>
        <v>0</v>
      </c>
      <c r="F35" s="68"/>
      <c r="G35" s="68"/>
      <c r="I35" s="68"/>
      <c r="K35" s="68"/>
      <c r="M35" s="69"/>
      <c r="N35" s="68"/>
      <c r="O35" s="68"/>
      <c r="P35" s="68"/>
      <c r="Q35" s="7"/>
      <c r="U35" s="7"/>
    </row>
    <row r="36" spans="1:21" x14ac:dyDescent="0.35">
      <c r="F36" s="70"/>
    </row>
  </sheetData>
  <mergeCells count="11">
    <mergeCell ref="W4:Y4"/>
    <mergeCell ref="A1:Y1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922d20-b912-4b4f-b7f5-11d01a3b5a66">
      <Terms xmlns="http://schemas.microsoft.com/office/infopath/2007/PartnerControls"/>
    </lcf76f155ced4ddcb4097134ff3c332f>
    <TaxCatchAll xmlns="35bc848a-ec54-4e95-83bc-6244885c7c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240595939E2B4CB1DBC50AAEF10815" ma:contentTypeVersion="13" ma:contentTypeDescription="Skapa ett nytt dokument." ma:contentTypeScope="" ma:versionID="7d86e19e1a2da05eb5686323f3c16523">
  <xsd:schema xmlns:xsd="http://www.w3.org/2001/XMLSchema" xmlns:xs="http://www.w3.org/2001/XMLSchema" xmlns:p="http://schemas.microsoft.com/office/2006/metadata/properties" xmlns:ns2="35922d20-b912-4b4f-b7f5-11d01a3b5a66" xmlns:ns3="35bc848a-ec54-4e95-83bc-6244885c7cc8" targetNamespace="http://schemas.microsoft.com/office/2006/metadata/properties" ma:root="true" ma:fieldsID="de6791b958ed21a29c339c63c9c00cb1" ns2:_="" ns3:_="">
    <xsd:import namespace="35922d20-b912-4b4f-b7f5-11d01a3b5a66"/>
    <xsd:import namespace="35bc848a-ec54-4e95-83bc-6244885c7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22d20-b912-4b4f-b7f5-11d01a3b5a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b895545b-134e-44ca-835c-05428503f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c848a-ec54-4e95-83bc-6244885c7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a3ba546-1d71-4f54-a854-2b2af3a1f2ab}" ma:internalName="TaxCatchAll" ma:showField="CatchAllData" ma:web="35bc848a-ec54-4e95-83bc-6244885c7c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DAD2-254F-4801-9964-368A5D7E6A23}">
  <ds:schemaRefs>
    <ds:schemaRef ds:uri="http://schemas.microsoft.com/office/2006/metadata/properties"/>
    <ds:schemaRef ds:uri="http://schemas.microsoft.com/office/infopath/2007/PartnerControls"/>
    <ds:schemaRef ds:uri="35922d20-b912-4b4f-b7f5-11d01a3b5a66"/>
    <ds:schemaRef ds:uri="35bc848a-ec54-4e95-83bc-6244885c7cc8"/>
  </ds:schemaRefs>
</ds:datastoreItem>
</file>

<file path=customXml/itemProps2.xml><?xml version="1.0" encoding="utf-8"?>
<ds:datastoreItem xmlns:ds="http://schemas.openxmlformats.org/officeDocument/2006/customXml" ds:itemID="{B439BA4C-72C2-4BE3-AC02-2A842E6FE3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423FE-8977-4A64-8AF8-D9A2A880E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22d20-b912-4b4f-b7f5-11d01a3b5a66"/>
    <ds:schemaRef ds:uri="35bc848a-ec54-4e95-83bc-6244885c7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Sjukamp</vt:lpstr>
      <vt:lpstr>Sjukamp landskamp</vt:lpstr>
      <vt:lpstr>Tiokamp</vt:lpstr>
      <vt:lpstr>Sexkamp F15</vt:lpstr>
      <vt:lpstr>Åttkamp P15</vt:lpstr>
      <vt:lpstr>Tiokamp landskamp</vt:lpstr>
    </vt:vector>
  </TitlesOfParts>
  <Manager/>
  <Company>Svenska Simförbundet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Jäger Stenberg</dc:creator>
  <cp:keywords/>
  <dc:description/>
  <cp:lastModifiedBy>Sofia Jäger Stenberg</cp:lastModifiedBy>
  <cp:revision/>
  <dcterms:created xsi:type="dcterms:W3CDTF">2016-08-03T13:49:56Z</dcterms:created>
  <dcterms:modified xsi:type="dcterms:W3CDTF">2024-01-25T12:37:50Z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0x010100B3240595939E2B4CB1DBC50AAEF10815</vt:lpwstr>
  </property>
  <property fmtid="{D5CDD505-2E9C-101B-9397-08002B2CF9AE}" pid="3" name="Order">
    <vt:r8>15200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